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z\Dropbox\Privat\Web\tabstr\3-Personal Finance\Haushaltsbuch\"/>
    </mc:Choice>
  </mc:AlternateContent>
  <bookViews>
    <workbookView xWindow="0" yWindow="0" windowWidth="28470" windowHeight="12630" activeTab="1"/>
  </bookViews>
  <sheets>
    <sheet name="2020" sheetId="1" r:id="rId1"/>
    <sheet name="2021" sheetId="3" r:id="rId2"/>
    <sheet name="Analyse" sheetId="4" r:id="rId3"/>
    <sheet name="Quellen" sheetId="2" r:id="rId4"/>
  </sheets>
  <definedNames>
    <definedName name="_xlnm.Print_Area" localSheetId="0">'2020'!$A$1:$Z$67</definedName>
    <definedName name="_xlnm.Print_Area" localSheetId="1">'2021'!$A$1:$Z$66</definedName>
    <definedName name="_xlnm.Print_Area" localSheetId="2">Analyse!$A$1:$J$28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H12" i="4"/>
  <c r="H5" i="4"/>
  <c r="C7" i="4"/>
  <c r="C6" i="4"/>
  <c r="C5" i="4"/>
  <c r="C4" i="4"/>
  <c r="O14" i="3"/>
  <c r="N14" i="3"/>
  <c r="M14" i="3"/>
  <c r="L14" i="3"/>
  <c r="K14" i="3"/>
  <c r="J14" i="3"/>
  <c r="I14" i="3"/>
  <c r="H14" i="3"/>
  <c r="G14" i="3"/>
  <c r="F14" i="3"/>
  <c r="E14" i="3"/>
  <c r="D14" i="3"/>
  <c r="O4" i="3"/>
  <c r="G4" i="3"/>
  <c r="C8" i="4" l="1"/>
  <c r="H4" i="4" s="1"/>
  <c r="I13" i="4"/>
  <c r="I12" i="4"/>
  <c r="E7" i="4"/>
  <c r="E5" i="4"/>
  <c r="E6" i="4"/>
  <c r="E4" i="4"/>
  <c r="B5" i="4"/>
  <c r="B6" i="4"/>
  <c r="B7" i="4"/>
  <c r="B4" i="4"/>
  <c r="O8" i="3"/>
  <c r="N8" i="3"/>
  <c r="M8" i="3"/>
  <c r="L8" i="3"/>
  <c r="K8" i="3"/>
  <c r="J8" i="3"/>
  <c r="I8" i="3"/>
  <c r="H8" i="3"/>
  <c r="G8" i="3"/>
  <c r="F8" i="3"/>
  <c r="E8" i="3"/>
  <c r="D8" i="3"/>
  <c r="E8" i="4" l="1"/>
  <c r="I4" i="4"/>
  <c r="I5" i="4"/>
  <c r="D7" i="4"/>
  <c r="D6" i="4"/>
  <c r="D5" i="4"/>
  <c r="D4" i="4"/>
  <c r="R44" i="1"/>
  <c r="R42" i="1"/>
  <c r="R40" i="1"/>
  <c r="R37" i="1"/>
  <c r="R36" i="1"/>
  <c r="R35" i="1"/>
  <c r="R34" i="1"/>
  <c r="R32" i="1"/>
  <c r="R31" i="1"/>
  <c r="R30" i="1"/>
  <c r="R29" i="1"/>
  <c r="R27" i="1"/>
  <c r="R26" i="1"/>
  <c r="R25" i="1"/>
  <c r="R24" i="1"/>
  <c r="R23" i="1"/>
  <c r="R22" i="1"/>
  <c r="R21" i="1"/>
  <c r="R20" i="1"/>
  <c r="R18" i="1"/>
  <c r="R17" i="1"/>
  <c r="R16" i="1"/>
  <c r="R14" i="1"/>
  <c r="R12" i="1"/>
  <c r="R11" i="1"/>
  <c r="R10" i="1"/>
  <c r="R8" i="1"/>
  <c r="R7" i="1"/>
  <c r="R6" i="1"/>
  <c r="R5" i="1"/>
  <c r="R4" i="1"/>
  <c r="Q40" i="3"/>
  <c r="Q37" i="3"/>
  <c r="Q36" i="3"/>
  <c r="Q35" i="3"/>
  <c r="Q34" i="3"/>
  <c r="Q32" i="3"/>
  <c r="Q31" i="3"/>
  <c r="Q30" i="3"/>
  <c r="Q29" i="3"/>
  <c r="Q27" i="3"/>
  <c r="Q26" i="3"/>
  <c r="Q25" i="3"/>
  <c r="Q24" i="3"/>
  <c r="Q23" i="3"/>
  <c r="Q22" i="3"/>
  <c r="Y21" i="3"/>
  <c r="V21" i="3"/>
  <c r="V22" i="3" s="1"/>
  <c r="W22" i="3" s="1"/>
  <c r="Q21" i="3"/>
  <c r="Y20" i="3"/>
  <c r="W20" i="3"/>
  <c r="Q20" i="3"/>
  <c r="Y19" i="3"/>
  <c r="W19" i="3"/>
  <c r="W18" i="3"/>
  <c r="Y18" i="3" s="1"/>
  <c r="Q18" i="3"/>
  <c r="W17" i="3"/>
  <c r="Y17" i="3" s="1"/>
  <c r="Q17" i="3"/>
  <c r="W16" i="3"/>
  <c r="Y16" i="3" s="1"/>
  <c r="Q16" i="3"/>
  <c r="W15" i="3"/>
  <c r="Y15" i="3" s="1"/>
  <c r="Y14" i="3"/>
  <c r="W14" i="3"/>
  <c r="Y13" i="3"/>
  <c r="W13" i="3"/>
  <c r="W12" i="3"/>
  <c r="Y12" i="3" s="1"/>
  <c r="Q12" i="3"/>
  <c r="W11" i="3"/>
  <c r="Y11" i="3" s="1"/>
  <c r="Q11" i="3"/>
  <c r="W10" i="3"/>
  <c r="Y10" i="3" s="1"/>
  <c r="Q10" i="3"/>
  <c r="W9" i="3"/>
  <c r="Y9" i="3" s="1"/>
  <c r="Y8" i="3"/>
  <c r="W8" i="3"/>
  <c r="Y7" i="3"/>
  <c r="W7" i="3"/>
  <c r="Q7" i="3"/>
  <c r="Y6" i="3"/>
  <c r="W6" i="3"/>
  <c r="Q6" i="3"/>
  <c r="Y5" i="3"/>
  <c r="W5" i="3"/>
  <c r="Q5" i="3"/>
  <c r="Q4" i="3"/>
  <c r="Q24" i="1"/>
  <c r="H7" i="4" l="1"/>
  <c r="R4" i="3"/>
  <c r="R5" i="3"/>
  <c r="R6" i="3"/>
  <c r="R7" i="3"/>
  <c r="Q8" i="3"/>
  <c r="R8" i="3" s="1"/>
  <c r="N42" i="3"/>
  <c r="N44" i="3" s="1"/>
  <c r="J42" i="3"/>
  <c r="J44" i="3" s="1"/>
  <c r="F42" i="3"/>
  <c r="F44" i="3" s="1"/>
  <c r="L42" i="3"/>
  <c r="L44" i="3" s="1"/>
  <c r="H42" i="3"/>
  <c r="H44" i="3" s="1"/>
  <c r="M42" i="3"/>
  <c r="M44" i="3" s="1"/>
  <c r="I42" i="3"/>
  <c r="I44" i="3" s="1"/>
  <c r="E42" i="3"/>
  <c r="E44" i="3" s="1"/>
  <c r="O42" i="3"/>
  <c r="O44" i="3" s="1"/>
  <c r="K42" i="3"/>
  <c r="K44" i="3" s="1"/>
  <c r="G42" i="3"/>
  <c r="G44" i="3" s="1"/>
  <c r="Y24" i="3"/>
  <c r="Q5" i="1"/>
  <c r="Y16" i="1"/>
  <c r="W16" i="1"/>
  <c r="Y9" i="1"/>
  <c r="Y13" i="1"/>
  <c r="Y18" i="1"/>
  <c r="Y21" i="1"/>
  <c r="V21" i="1"/>
  <c r="V22" i="1" s="1"/>
  <c r="W22" i="1" s="1"/>
  <c r="G14" i="1" s="1"/>
  <c r="G42" i="1" s="1"/>
  <c r="W6" i="1"/>
  <c r="Y6" i="1" s="1"/>
  <c r="W7" i="1"/>
  <c r="Y7" i="1" s="1"/>
  <c r="W8" i="1"/>
  <c r="Y8" i="1" s="1"/>
  <c r="W9" i="1"/>
  <c r="W10" i="1"/>
  <c r="Y10" i="1" s="1"/>
  <c r="W11" i="1"/>
  <c r="Y11" i="1" s="1"/>
  <c r="W12" i="1"/>
  <c r="Y12" i="1" s="1"/>
  <c r="W13" i="1"/>
  <c r="W14" i="1"/>
  <c r="Y14" i="1" s="1"/>
  <c r="W15" i="1"/>
  <c r="Y15" i="1" s="1"/>
  <c r="W17" i="1"/>
  <c r="Y17" i="1" s="1"/>
  <c r="W18" i="1"/>
  <c r="W19" i="1"/>
  <c r="Y19" i="1" s="1"/>
  <c r="W20" i="1"/>
  <c r="Y20" i="1" s="1"/>
  <c r="W5" i="1"/>
  <c r="Y5" i="1" s="1"/>
  <c r="G4" i="1"/>
  <c r="Q40" i="1"/>
  <c r="Q37" i="1"/>
  <c r="Q36" i="1"/>
  <c r="Q35" i="1"/>
  <c r="Q34" i="1"/>
  <c r="Q32" i="1"/>
  <c r="Q31" i="1"/>
  <c r="Q30" i="1"/>
  <c r="Q29" i="1"/>
  <c r="Q27" i="1"/>
  <c r="Q26" i="1"/>
  <c r="Q25" i="1"/>
  <c r="Q23" i="1"/>
  <c r="Q22" i="1"/>
  <c r="Q21" i="1"/>
  <c r="Q20" i="1"/>
  <c r="Q18" i="1"/>
  <c r="Q17" i="1"/>
  <c r="Q16" i="1"/>
  <c r="Q12" i="1"/>
  <c r="Q11" i="1"/>
  <c r="Q10" i="1"/>
  <c r="N8" i="1"/>
  <c r="O8" i="1"/>
  <c r="M8" i="1"/>
  <c r="L8" i="1"/>
  <c r="K8" i="1"/>
  <c r="J8" i="1"/>
  <c r="I8" i="1"/>
  <c r="H8" i="1"/>
  <c r="G8" i="1"/>
  <c r="F8" i="1"/>
  <c r="E8" i="1"/>
  <c r="D8" i="1"/>
  <c r="O4" i="1"/>
  <c r="Q6" i="1"/>
  <c r="Q7" i="1"/>
  <c r="Q4" i="1"/>
  <c r="Q14" i="3" l="1"/>
  <c r="D42" i="3"/>
  <c r="N14" i="1"/>
  <c r="N42" i="1" s="1"/>
  <c r="N44" i="1" s="1"/>
  <c r="J14" i="1"/>
  <c r="J42" i="1" s="1"/>
  <c r="F14" i="1"/>
  <c r="F42" i="1" s="1"/>
  <c r="F44" i="1" s="1"/>
  <c r="M14" i="1"/>
  <c r="M42" i="1" s="1"/>
  <c r="M44" i="1" s="1"/>
  <c r="I14" i="1"/>
  <c r="I42" i="1" s="1"/>
  <c r="E14" i="1"/>
  <c r="E42" i="1" s="1"/>
  <c r="E44" i="1" s="1"/>
  <c r="D14" i="1"/>
  <c r="L14" i="1"/>
  <c r="L42" i="1" s="1"/>
  <c r="L44" i="1" s="1"/>
  <c r="H14" i="1"/>
  <c r="H42" i="1" s="1"/>
  <c r="O14" i="1"/>
  <c r="O42" i="1" s="1"/>
  <c r="O44" i="1" s="1"/>
  <c r="K14" i="1"/>
  <c r="K42" i="1" s="1"/>
  <c r="K44" i="1" s="1"/>
  <c r="G44" i="1"/>
  <c r="H44" i="1"/>
  <c r="I44" i="1"/>
  <c r="Q8" i="1"/>
  <c r="J44" i="1"/>
  <c r="Q42" i="3" l="1"/>
  <c r="D44" i="3"/>
  <c r="Q44" i="3" s="1"/>
  <c r="R44" i="3" s="1"/>
  <c r="Q14" i="1"/>
  <c r="D42" i="1"/>
  <c r="R36" i="3" l="1"/>
  <c r="R31" i="3"/>
  <c r="R26" i="3"/>
  <c r="R22" i="3"/>
  <c r="R17" i="3"/>
  <c r="R11" i="3"/>
  <c r="R37" i="3"/>
  <c r="R23" i="3"/>
  <c r="R12" i="3"/>
  <c r="R42" i="3"/>
  <c r="R35" i="3"/>
  <c r="R30" i="3"/>
  <c r="R25" i="3"/>
  <c r="R21" i="3"/>
  <c r="R16" i="3"/>
  <c r="R10" i="3"/>
  <c r="R40" i="3"/>
  <c r="R34" i="3"/>
  <c r="R29" i="3"/>
  <c r="R24" i="3"/>
  <c r="R20" i="3"/>
  <c r="R32" i="3"/>
  <c r="R27" i="3"/>
  <c r="R18" i="3"/>
  <c r="R14" i="3"/>
  <c r="D44" i="1"/>
  <c r="Q44" i="1" s="1"/>
  <c r="Q42" i="1"/>
  <c r="Y30" i="1" l="1"/>
  <c r="Y24" i="1"/>
  <c r="Y27" i="3" s="1"/>
  <c r="Y30" i="3" s="1"/>
</calcChain>
</file>

<file path=xl/sharedStrings.xml><?xml version="1.0" encoding="utf-8"?>
<sst xmlns="http://schemas.openxmlformats.org/spreadsheetml/2006/main" count="176" uniqueCount="93">
  <si>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</si>
  <si>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</si>
  <si>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</si>
  <si>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</si>
  <si>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</si>
  <si>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</si>
  <si>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</si>
  <si>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</si>
  <si>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</si>
  <si>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</si>
  <si>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</si>
  <si>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</si>
  <si>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Nettogehalt</t>
  </si>
  <si>
    <t>Dividenden</t>
  </si>
  <si>
    <t>Sonstiges</t>
  </si>
  <si>
    <t>Miete (warm)</t>
  </si>
  <si>
    <t>Strom</t>
  </si>
  <si>
    <t>Internet &amp; Telefon</t>
  </si>
  <si>
    <t>Öffentl. Verkehrsmittel</t>
  </si>
  <si>
    <t>Frisör</t>
  </si>
  <si>
    <t>Tanken (Auto)</t>
  </si>
  <si>
    <t>Spotify</t>
  </si>
  <si>
    <t>Netflix</t>
  </si>
  <si>
    <t>Essen gehen</t>
  </si>
  <si>
    <t>Versicherungen</t>
  </si>
  <si>
    <t>Handyvertrag</t>
  </si>
  <si>
    <t>Rückstellungen</t>
  </si>
  <si>
    <t>Sparen - Urlaub</t>
  </si>
  <si>
    <t>Sparen - Wertpapiere</t>
  </si>
  <si>
    <t>Außerplanm. Belastungen</t>
  </si>
  <si>
    <t>Unterhaltung/Freizeit</t>
  </si>
  <si>
    <t>Sparen - Sonstiges</t>
  </si>
  <si>
    <t>Kreditrate</t>
  </si>
  <si>
    <t>Abos</t>
  </si>
  <si>
    <t>Shopping</t>
  </si>
  <si>
    <t>Überschuss</t>
  </si>
  <si>
    <t>Gehalt</t>
  </si>
  <si>
    <t>https://de.statista.com/themen/293/durchschnittseinkommen/</t>
  </si>
  <si>
    <t>Miete</t>
  </si>
  <si>
    <t>https://www.immowelt.de/immobilienpreise/deutschland/mietspiegel</t>
  </si>
  <si>
    <t>Multimedia</t>
  </si>
  <si>
    <t>Wohnen</t>
  </si>
  <si>
    <t>Lebenshaltung &amp; Entertainment</t>
  </si>
  <si>
    <t>Taxi etc.</t>
  </si>
  <si>
    <t>Mobilität</t>
  </si>
  <si>
    <t>Summe Einnahmen</t>
  </si>
  <si>
    <t>Finanzen</t>
  </si>
  <si>
    <t>Einnahmen</t>
  </si>
  <si>
    <t>Nahrungsmittel / Getränke</t>
  </si>
  <si>
    <t>Bildung</t>
  </si>
  <si>
    <t>Konsum</t>
  </si>
  <si>
    <t>https://de.statista.com/statistik/daten/studie/164774/umfrage/konsumausgaben-private-haushalte/</t>
  </si>
  <si>
    <t>Summe Ausgaben</t>
  </si>
  <si>
    <t>Sport</t>
  </si>
  <si>
    <t>Sonst. Kosten Wohnung</t>
  </si>
  <si>
    <t>KFZ-Versicherung</t>
  </si>
  <si>
    <t>KFZ-Steuer</t>
  </si>
  <si>
    <t>Rückst. Rep. Auto</t>
  </si>
  <si>
    <t>Kreditkarte</t>
  </si>
  <si>
    <t>Amazon Prime</t>
  </si>
  <si>
    <t>Privathaftpflicht</t>
  </si>
  <si>
    <t>GEZ</t>
  </si>
  <si>
    <t>Auslands. Krankenvers.</t>
  </si>
  <si>
    <t>TÜV</t>
  </si>
  <si>
    <t>Jahr</t>
  </si>
  <si>
    <t>Monat</t>
  </si>
  <si>
    <t>Entnahme</t>
  </si>
  <si>
    <t>Guthaben</t>
  </si>
  <si>
    <t>Gezahlt bis Monat</t>
  </si>
  <si>
    <t>Summe</t>
  </si>
  <si>
    <t>Überschuss 2018</t>
  </si>
  <si>
    <t>Überschuss Gesamt</t>
  </si>
  <si>
    <t>Vereinsmitgliedschaft</t>
  </si>
  <si>
    <t>Nebenjob</t>
  </si>
  <si>
    <t>Sonstiges (Verkäufe, etc.)</t>
  </si>
  <si>
    <t>Mitgliedsbeiträge</t>
  </si>
  <si>
    <t>Mehr unter: www.tabstr.de</t>
  </si>
  <si>
    <t>Überschuss 2019</t>
  </si>
  <si>
    <t>Rückstellung Jahr/Monat</t>
  </si>
  <si>
    <t>Summe Einkommen</t>
  </si>
  <si>
    <t>Betrag</t>
  </si>
  <si>
    <t>Verteilung</t>
  </si>
  <si>
    <t>Quelle</t>
  </si>
  <si>
    <t>Einkommensaufteilung</t>
  </si>
  <si>
    <t>Sparquote</t>
  </si>
  <si>
    <t>Summe Sparleisung</t>
  </si>
  <si>
    <t>Lebenshaltungskosten</t>
  </si>
  <si>
    <t>Ø pro Monat</t>
  </si>
  <si>
    <t>Lebenshaltungskosten (ohne Sparen)</t>
  </si>
  <si>
    <t>Lebenshaltungskosten (komplett)</t>
  </si>
  <si>
    <t>Komplett</t>
  </si>
  <si>
    <t>Überschuss 2020</t>
  </si>
  <si>
    <t>Jahressummen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</si>
</sst>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5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5599FF"/>
      </left>
      <right/>
      <top style="thick">
        <color rgb="FF5599FF"/>
      </top>
      <bottom style="thick">
        <color rgb="FF5599FF"/>
      </bottom>
      <diagonal/>
    </border>
    <border>
      <left/>
      <right/>
      <top style="thick">
        <color rgb="FF5599FF"/>
      </top>
      <bottom style="thick">
        <color rgb="FF5599FF"/>
      </bottom>
      <diagonal/>
    </border>
    <border>
      <left/>
      <right style="thick">
        <color rgb="FF5599FF"/>
      </right>
      <top style="thick">
        <color rgb="FF5599FF"/>
      </top>
      <bottom style="thick">
        <color rgb="FF5599FF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 style="thick">
        <color theme="6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/>
      <right style="thick">
        <color theme="6"/>
      </right>
      <top style="thick">
        <color theme="6"/>
      </top>
      <bottom style="thick">
        <color theme="6"/>
      </bottom>
      <diagonal/>
    </border>
    <border>
      <left/>
      <right/>
      <top/>
      <bottom style="thick">
        <color theme="6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4" fillId="3" borderId="9" xfId="0" applyFont="1" applyFill="1" applyBorder="1"/>
    <xf numFmtId="0" fontId="5" fillId="0" borderId="11" xfId="0" applyFont="1" applyBorder="1"/>
    <xf numFmtId="0" fontId="5" fillId="0" borderId="10" xfId="0" applyFont="1" applyBorder="1"/>
    <xf numFmtId="0" fontId="6" fillId="0" borderId="0" xfId="0" applyFont="1"/>
    <xf numFmtId="0" fontId="5" fillId="0" borderId="9" xfId="0" applyFont="1" applyBorder="1"/>
    <xf numFmtId="0" fontId="4" fillId="4" borderId="3" xfId="0" applyFont="1" applyFill="1" applyBorder="1"/>
    <xf numFmtId="1" fontId="5" fillId="0" borderId="4" xfId="0" applyNumberFormat="1" applyFont="1" applyBorder="1"/>
    <xf numFmtId="1" fontId="5" fillId="0" borderId="5" xfId="0" applyNumberFormat="1" applyFont="1" applyBorder="1"/>
    <xf numFmtId="1" fontId="6" fillId="0" borderId="0" xfId="0" applyNumberFormat="1" applyFont="1"/>
    <xf numFmtId="1" fontId="5" fillId="0" borderId="3" xfId="0" applyNumberFormat="1" applyFont="1" applyBorder="1"/>
    <xf numFmtId="0" fontId="4" fillId="5" borderId="6" xfId="0" applyFont="1" applyFill="1" applyBorder="1"/>
    <xf numFmtId="1" fontId="6" fillId="0" borderId="7" xfId="0" applyNumberFormat="1" applyFont="1" applyBorder="1"/>
    <xf numFmtId="1" fontId="6" fillId="0" borderId="8" xfId="0" applyNumberFormat="1" applyFont="1" applyBorder="1"/>
    <xf numFmtId="0" fontId="3" fillId="0" borderId="13" xfId="0" applyFont="1" applyFill="1" applyBorder="1"/>
    <xf numFmtId="0" fontId="3" fillId="0" borderId="14" xfId="0" applyFont="1" applyFill="1" applyBorder="1"/>
    <xf numFmtId="2" fontId="3" fillId="0" borderId="15" xfId="0" applyNumberFormat="1" applyFont="1" applyFill="1" applyBorder="1"/>
    <xf numFmtId="0" fontId="2" fillId="2" borderId="1" xfId="2"/>
    <xf numFmtId="0" fontId="7" fillId="2" borderId="1" xfId="2" applyFont="1"/>
    <xf numFmtId="2" fontId="2" fillId="2" borderId="1" xfId="2" applyNumberFormat="1"/>
    <xf numFmtId="0" fontId="0" fillId="0" borderId="0" xfId="0" applyFont="1" applyAlignment="1">
      <alignment vertical="center" textRotation="90"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44" fontId="0" fillId="0" borderId="2" xfId="3" applyFont="1" applyBorder="1"/>
    <xf numFmtId="44" fontId="0" fillId="0" borderId="0" xfId="3" applyFont="1"/>
    <xf numFmtId="44" fontId="3" fillId="0" borderId="12" xfId="3" applyFont="1" applyBorder="1"/>
    <xf numFmtId="1" fontId="5" fillId="0" borderId="6" xfId="0" applyNumberFormat="1" applyFont="1" applyBorder="1"/>
    <xf numFmtId="9" fontId="5" fillId="0" borderId="10" xfId="0" applyNumberFormat="1" applyFont="1" applyBorder="1"/>
    <xf numFmtId="9" fontId="5" fillId="0" borderId="5" xfId="0" applyNumberFormat="1" applyFont="1" applyFill="1" applyBorder="1"/>
    <xf numFmtId="9" fontId="5" fillId="0" borderId="8" xfId="1" applyFont="1" applyBorder="1"/>
    <xf numFmtId="0" fontId="9" fillId="5" borderId="0" xfId="0" applyFont="1" applyFill="1"/>
    <xf numFmtId="44" fontId="0" fillId="0" borderId="0" xfId="0" applyNumberFormat="1"/>
    <xf numFmtId="44" fontId="0" fillId="0" borderId="0" xfId="3" applyFont="1" applyAlignment="1">
      <alignment horizontal="center"/>
    </xf>
    <xf numFmtId="9" fontId="0" fillId="0" borderId="0" xfId="1" applyFont="1" applyAlignment="1">
      <alignment horizontal="center"/>
    </xf>
    <xf numFmtId="0" fontId="10" fillId="5" borderId="0" xfId="0" applyFont="1" applyFill="1" applyAlignment="1">
      <alignment vertic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horizontal="left"/>
    </xf>
    <xf numFmtId="0" fontId="3" fillId="0" borderId="0" xfId="0" applyFont="1"/>
    <xf numFmtId="10" fontId="3" fillId="0" borderId="0" xfId="1" applyNumberFormat="1" applyFont="1"/>
    <xf numFmtId="0" fontId="3" fillId="0" borderId="2" xfId="0" applyFont="1" applyBorder="1"/>
    <xf numFmtId="44" fontId="3" fillId="0" borderId="2" xfId="0" applyNumberFormat="1" applyFont="1" applyBorder="1"/>
    <xf numFmtId="44" fontId="3" fillId="0" borderId="2" xfId="3" applyFont="1" applyBorder="1" applyAlignment="1">
      <alignment horizontal="center"/>
    </xf>
    <xf numFmtId="0" fontId="8" fillId="6" borderId="0" xfId="4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/>
    </xf>
    <xf numFmtId="0" fontId="3" fillId="7" borderId="13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3" fillId="8" borderId="0" xfId="0" applyFont="1" applyFill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6" xfId="0" applyBorder="1" applyAlignment="1">
      <alignment horizontal="left"/>
    </xf>
  </cellXfs>
  <cellStyles count="5">
    <cellStyle name="Eingabe" xfId="2" builtinId="20"/>
    <cellStyle name="Link" xfId="4" builtinId="8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55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Einnahmen, Ausgaben und Überschuss pro Monat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'2020'!$C$8</c:f>
              <c:strCache>
                <c:ptCount val="1"/>
                <c:pt idx="0">
                  <c:v>Summe 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'2020'!$D$3:$O$3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'2020'!$D$8:$O$8</c:f>
              <c:numCache>
                <c:formatCode>General</c:formatCode>
                <c:ptCount val="12"/>
                <c:pt idx="0">
                  <c:v>2063</c:v>
                </c:pt>
                <c:pt idx="1">
                  <c:v>2113</c:v>
                </c:pt>
                <c:pt idx="2">
                  <c:v>2363</c:v>
                </c:pt>
                <c:pt idx="3">
                  <c:v>3806</c:v>
                </c:pt>
                <c:pt idx="4">
                  <c:v>2173</c:v>
                </c:pt>
                <c:pt idx="5">
                  <c:v>2293</c:v>
                </c:pt>
                <c:pt idx="6">
                  <c:v>2063</c:v>
                </c:pt>
                <c:pt idx="7">
                  <c:v>2023</c:v>
                </c:pt>
                <c:pt idx="8">
                  <c:v>2083</c:v>
                </c:pt>
                <c:pt idx="9">
                  <c:v>3213</c:v>
                </c:pt>
                <c:pt idx="10">
                  <c:v>2163</c:v>
                </c:pt>
                <c:pt idx="11">
                  <c:v>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A-4209-B8DE-4A0CA05CF8E8}"/>
            </c:ext>
          </c:extLst>
        </c:ser>
        <c:ser>
          <c:idx val="1"/>
          <c:order val="1"/>
          <c:tx>
            <c:strRef>
              <c:f>'2020'!$C$42</c:f>
              <c:strCache>
                <c:ptCount val="1"/>
                <c:pt idx="0">
                  <c:v>Summe Ausgaben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'2020'!$D$3:$O$3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'2020'!$D$42:$O$42</c:f>
              <c:numCache>
                <c:formatCode>0</c:formatCode>
                <c:ptCount val="12"/>
                <c:pt idx="0">
                  <c:v>1872.9866666666667</c:v>
                </c:pt>
                <c:pt idx="1">
                  <c:v>1872.9866666666667</c:v>
                </c:pt>
                <c:pt idx="2">
                  <c:v>2172.9866666666667</c:v>
                </c:pt>
                <c:pt idx="3">
                  <c:v>1872.9866666666667</c:v>
                </c:pt>
                <c:pt idx="4">
                  <c:v>1872.9866666666667</c:v>
                </c:pt>
                <c:pt idx="5">
                  <c:v>1872.9866666666667</c:v>
                </c:pt>
                <c:pt idx="6">
                  <c:v>1922.9866666666667</c:v>
                </c:pt>
                <c:pt idx="7">
                  <c:v>1872.9866666666667</c:v>
                </c:pt>
                <c:pt idx="8">
                  <c:v>1872.9866666666667</c:v>
                </c:pt>
                <c:pt idx="9">
                  <c:v>2172.9866666666667</c:v>
                </c:pt>
                <c:pt idx="10">
                  <c:v>1872.9866666666667</c:v>
                </c:pt>
                <c:pt idx="11">
                  <c:v>1872.9866666666667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A-4209-B8DE-4A0CA05C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0913967"/>
        <c:axId val="1780920623"/>
      </c:barChart>
      <c:lineChart>
        <c:grouping val="standard"/>
        <c:varyColors val="0"/>
        <c:ser>
          <c:idx val="2"/>
          <c:order val="2"/>
          <c:tx>
            <c:strRef>
              <c:f>'2020'!$C$44</c:f>
              <c:strCache>
                <c:ptCount val="1"/>
                <c:pt idx="0">
                  <c:v>Überschuss</c:v>
                </c:pt>
              </c:strCache>
            </c:strRef>
          </c:tx>
          <c:spPr>
            <a:ln w="28575" cap="rnd">
              <a:solidFill>
                <a:srgbClr val="5599FF"/>
              </a:solidFill>
              <a:round/>
            </a:ln>
            <a:effectLst/>
          </c:spPr>
          <c:marker>
            <c:symbol val="none"/>
          </c:marker>
          <c:cat>
            <c:strRef>
              <c:f>'2020'!$D$3:$O$3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'2020'!$D$44:$O$44</c:f>
              <c:numCache>
                <c:formatCode>0</c:formatCode>
                <c:ptCount val="12"/>
                <c:pt idx="0">
                  <c:v>190.01333333333332</c:v>
                </c:pt>
                <c:pt idx="1">
                  <c:v>240.01333333333332</c:v>
                </c:pt>
                <c:pt idx="2">
                  <c:v>190.01333333333332</c:v>
                </c:pt>
                <c:pt idx="3">
                  <c:v>1933.0133333333333</c:v>
                </c:pt>
                <c:pt idx="4">
                  <c:v>300.01333333333332</c:v>
                </c:pt>
                <c:pt idx="5">
                  <c:v>420.01333333333332</c:v>
                </c:pt>
                <c:pt idx="6">
                  <c:v>140.01333333333332</c:v>
                </c:pt>
                <c:pt idx="7">
                  <c:v>150.01333333333332</c:v>
                </c:pt>
                <c:pt idx="8">
                  <c:v>210.01333333333332</c:v>
                </c:pt>
                <c:pt idx="9">
                  <c:v>1040.0133333333333</c:v>
                </c:pt>
                <c:pt idx="10">
                  <c:v>290.01333333333332</c:v>
                </c:pt>
                <c:pt idx="11">
                  <c:v>1933.0133333333333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7A-4209-B8DE-4A0CA05C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092815"/>
        <c:axId val="1809097391"/>
      </c:lineChart>
      <c:catAx>
        <c:axId val="178091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0920623"/>
        <c:crosses val="autoZero"/>
        <c:auto val="1"/>
        <c:lblAlgn val="ctr"/>
        <c:lblOffset val="100"/>
        <c:noMultiLvlLbl val="0"/>
      </c:catAx>
      <c:valAx>
        <c:axId val="178092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0913967"/>
        <c:crosses val="autoZero"/>
        <c:crossBetween val="between"/>
      </c:valAx>
      <c:valAx>
        <c:axId val="1809097391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809092815"/>
        <c:crosses val="max"/>
        <c:crossBetween val="between"/>
      </c:valAx>
      <c:catAx>
        <c:axId val="1809092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9097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Einnahmen, Ausgaben und Überschuss pro Monat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'2021'!$C$8</c:f>
              <c:strCache>
                <c:ptCount val="1"/>
                <c:pt idx="0">
                  <c:v>Summe 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'2021'!$D$3:$O$3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'2021'!$D$8:$O$8</c:f>
              <c:numCache>
                <c:formatCode>General</c:formatCode>
                <c:ptCount val="12"/>
                <c:pt idx="0">
                  <c:v>2063</c:v>
                </c:pt>
                <c:pt idx="1">
                  <c:v>2113</c:v>
                </c:pt>
                <c:pt idx="2">
                  <c:v>2363</c:v>
                </c:pt>
                <c:pt idx="3">
                  <c:v>3806</c:v>
                </c:pt>
                <c:pt idx="4">
                  <c:v>2173</c:v>
                </c:pt>
                <c:pt idx="5">
                  <c:v>2293</c:v>
                </c:pt>
                <c:pt idx="6">
                  <c:v>2063</c:v>
                </c:pt>
                <c:pt idx="7">
                  <c:v>2023</c:v>
                </c:pt>
                <c:pt idx="8">
                  <c:v>2083</c:v>
                </c:pt>
                <c:pt idx="9">
                  <c:v>3213</c:v>
                </c:pt>
                <c:pt idx="10">
                  <c:v>2163</c:v>
                </c:pt>
                <c:pt idx="11">
                  <c:v>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1-4BF8-9FC6-8983A92B69C8}"/>
            </c:ext>
          </c:extLst>
        </c:ser>
        <c:ser>
          <c:idx val="1"/>
          <c:order val="1"/>
          <c:tx>
            <c:strRef>
              <c:f>'2021'!$C$42</c:f>
              <c:strCache>
                <c:ptCount val="1"/>
                <c:pt idx="0">
                  <c:v>Summe Ausgaben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'2021'!$D$3:$O$3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'2021'!$D$42:$O$42</c:f>
              <c:numCache>
                <c:formatCode>0</c:formatCode>
                <c:ptCount val="12"/>
                <c:pt idx="0">
                  <c:v>1872.9866666666667</c:v>
                </c:pt>
                <c:pt idx="1">
                  <c:v>1872.9866666666667</c:v>
                </c:pt>
                <c:pt idx="2">
                  <c:v>2172.9866666666667</c:v>
                </c:pt>
                <c:pt idx="3">
                  <c:v>1872.9866666666667</c:v>
                </c:pt>
                <c:pt idx="4">
                  <c:v>1872.9866666666667</c:v>
                </c:pt>
                <c:pt idx="5">
                  <c:v>1872.9866666666667</c:v>
                </c:pt>
                <c:pt idx="6">
                  <c:v>1922.9866666666667</c:v>
                </c:pt>
                <c:pt idx="7">
                  <c:v>1872.9866666666667</c:v>
                </c:pt>
                <c:pt idx="8">
                  <c:v>1872.9866666666667</c:v>
                </c:pt>
                <c:pt idx="9">
                  <c:v>2172.9866666666667</c:v>
                </c:pt>
                <c:pt idx="10">
                  <c:v>1872.9866666666667</c:v>
                </c:pt>
                <c:pt idx="11">
                  <c:v>1872.9866666666667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1-4BF8-9FC6-8983A92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0913967"/>
        <c:axId val="1780920623"/>
      </c:barChart>
      <c:lineChart>
        <c:grouping val="standard"/>
        <c:varyColors val="0"/>
        <c:ser>
          <c:idx val="2"/>
          <c:order val="2"/>
          <c:tx>
            <c:strRef>
              <c:f>'2021'!$C$44</c:f>
              <c:strCache>
                <c:ptCount val="1"/>
                <c:pt idx="0">
                  <c:v>Überschuss</c:v>
                </c:pt>
              </c:strCache>
            </c:strRef>
          </c:tx>
          <c:spPr>
            <a:ln w="28575" cap="rnd">
              <a:solidFill>
                <a:srgbClr val="5599FF"/>
              </a:solidFill>
              <a:round/>
            </a:ln>
            <a:effectLst/>
          </c:spPr>
          <c:marker>
            <c:symbol val="none"/>
          </c:marker>
          <c:cat>
            <c:strRef>
              <c:f>'2021'!$D$3:$O$3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'2021'!$D$44:$O$44</c:f>
              <c:numCache>
                <c:formatCode>0</c:formatCode>
                <c:ptCount val="12"/>
                <c:pt idx="0">
                  <c:v>190.01333333333332</c:v>
                </c:pt>
                <c:pt idx="1">
                  <c:v>240.01333333333332</c:v>
                </c:pt>
                <c:pt idx="2">
                  <c:v>190.01333333333332</c:v>
                </c:pt>
                <c:pt idx="3">
                  <c:v>1933.0133333333333</c:v>
                </c:pt>
                <c:pt idx="4">
                  <c:v>300.01333333333332</c:v>
                </c:pt>
                <c:pt idx="5">
                  <c:v>420.01333333333332</c:v>
                </c:pt>
                <c:pt idx="6">
                  <c:v>140.01333333333332</c:v>
                </c:pt>
                <c:pt idx="7">
                  <c:v>150.01333333333332</c:v>
                </c:pt>
                <c:pt idx="8">
                  <c:v>210.01333333333332</c:v>
                </c:pt>
                <c:pt idx="9">
                  <c:v>1040.0133333333333</c:v>
                </c:pt>
                <c:pt idx="10">
                  <c:v>290.01333333333332</c:v>
                </c:pt>
                <c:pt idx="11">
                  <c:v>1933.0133333333333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D1-4BF8-9FC6-8983A92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092815"/>
        <c:axId val="1809097391"/>
      </c:lineChart>
      <c:catAx>
        <c:axId val="178091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0920623"/>
        <c:crosses val="autoZero"/>
        <c:auto val="1"/>
        <c:lblAlgn val="ctr"/>
        <c:lblOffset val="100"/>
        <c:noMultiLvlLbl val="0"/>
      </c:catAx>
      <c:valAx>
        <c:axId val="178092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0913967"/>
        <c:crosses val="autoZero"/>
        <c:crossBetween val="between"/>
      </c:valAx>
      <c:valAx>
        <c:axId val="1809097391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809092815"/>
        <c:crosses val="max"/>
        <c:crossBetween val="between"/>
      </c:valAx>
      <c:catAx>
        <c:axId val="1809092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9097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18E-4BE1-8D58-CF718F42E1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8E-4BE1-8D58-CF718F42E1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18E-4BE1-8D58-CF718F42E1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8E-4BE1-8D58-CF718F42E19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18E-4BE1-8D58-CF718F42E199}"/>
                </c:ext>
              </c:extLst>
            </c:dLbl>
            <c:dLbl>
              <c:idx val="1"/>
              <c:layout>
                <c:manualLayout>
                  <c:x val="-1.2970168612191959E-2"/>
                  <c:y val="-5.4106280193236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8E-4BE1-8D58-CF718F42E199}"/>
                </c:ext>
              </c:extLst>
            </c:dLbl>
            <c:dLbl>
              <c:idx val="2"/>
              <c:layout>
                <c:manualLayout>
                  <c:x val="4.9286640726329441E-2"/>
                  <c:y val="-3.47826086956522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8E-4BE1-8D58-CF718F42E199}"/>
                </c:ext>
              </c:extLst>
            </c:dLbl>
            <c:dLbl>
              <c:idx val="3"/>
              <c:layout>
                <c:manualLayout>
                  <c:x val="2.3346303501945619E-2"/>
                  <c:y val="2.31884057971013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8E-4BE1-8D58-CF718F42E19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Analyse!$B$4:$B$7</c:f>
              <c:strCache>
                <c:ptCount val="4"/>
                <c:pt idx="0">
                  <c:v>Nettogehalt</c:v>
                </c:pt>
                <c:pt idx="1">
                  <c:v>Nebenjob</c:v>
                </c:pt>
                <c:pt idx="2">
                  <c:v>Dividenden</c:v>
                </c:pt>
                <c:pt idx="3">
                  <c:v>Sonstiges (Verkäufe, etc.)</c:v>
                </c:pt>
              </c:strCache>
            </c:strRef>
          </c:cat>
          <c:val>
            <c:numRef>
              <c:f>Analyse!$C$4:$C$7</c:f>
              <c:numCache>
                <c:formatCode>_("€"* #,##0.00_);_("€"* \(#,##0.00\);_("€"* "-"??_);_(@_)</c:formatCode>
                <c:ptCount val="4"/>
                <c:pt idx="0">
                  <c:v>26502</c:v>
                </c:pt>
                <c:pt idx="1">
                  <c:v>1600</c:v>
                </c:pt>
                <c:pt idx="2">
                  <c:v>410</c:v>
                </c:pt>
                <c:pt idx="3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E-4BE1-8D58-CF718F42E19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57167</xdr:colOff>
      <xdr:row>0</xdr:row>
      <xdr:rowOff>47634</xdr:rowOff>
    </xdr:from>
    <xdr:to>
      <xdr:col>2</xdr:col>
      <xdr:colOff>1562331</xdr:colOff>
      <xdr:row>2</xdr:row>
      <xdr:rowOff>89128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7" y="47634"/>
          <a:ext cx="2200489" cy="422494"/>
        </a:xfrm>
        <a:prstGeom prst="rect">
          <a:avLst/>
        </a:prstGeom>
      </xdr:spPr>
    </xdr:pic>
    <xdr:clientData/>
  </xdr:twoCellAnchor>
  <xdr:twoCellAnchor>
    <xdr:from>
      <xdr:col>3</xdr:col>
      <xdr:colOff>15875</xdr:colOff>
      <xdr:row>45</xdr:row>
      <xdr:rowOff>111125</xdr:rowOff>
    </xdr:from>
    <xdr:to>
      <xdr:col>15</xdr:col>
      <xdr:colOff>12699</xdr:colOff>
      <xdr:row>62</xdr:row>
      <xdr:rowOff>158749</xdr:rowOff>
    </xdr:to>
    <xdr:grpSp>
      <xdr:nvGrpSpPr>
        <xdr:cNvPr id="8" name="Gruppieren 7"/>
        <xdr:cNvGrpSpPr/>
      </xdr:nvGrpSpPr>
      <xdr:grpSpPr>
        <a:xfrm>
          <a:off x="2378075" y="8940800"/>
          <a:ext cx="8340724" cy="3286124"/>
          <a:chOff x="2371725" y="8620125"/>
          <a:chExt cx="8343899" cy="3286124"/>
        </a:xfrm>
      </xdr:grpSpPr>
      <xdr:graphicFrame macro="">
        <xdr:nvGraphicFramePr>
          <xdr:cNvPr id="2" name="Diagramm 1"/>
          <xdr:cNvGraphicFramePr/>
        </xdr:nvGraphicFramePr>
        <xdr:xfrm>
          <a:off x="2371725" y="8620125"/>
          <a:ext cx="8343899" cy="3286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7" name="Grafik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81276" y="8629664"/>
            <a:ext cx="1320294" cy="25349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57167</xdr:colOff>
      <xdr:row>0</xdr:row>
      <xdr:rowOff>47634</xdr:rowOff>
    </xdr:from>
    <xdr:to>
      <xdr:col>2</xdr:col>
      <xdr:colOff>1562331</xdr:colOff>
      <xdr:row>2</xdr:row>
      <xdr:rowOff>89128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7" y="47634"/>
          <a:ext cx="2200489" cy="422494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45</xdr:row>
      <xdr:rowOff>92075</xdr:rowOff>
    </xdr:from>
    <xdr:to>
      <xdr:col>15</xdr:col>
      <xdr:colOff>9524</xdr:colOff>
      <xdr:row>62</xdr:row>
      <xdr:rowOff>139699</xdr:rowOff>
    </xdr:to>
    <xdr:grpSp>
      <xdr:nvGrpSpPr>
        <xdr:cNvPr id="3" name="Gruppieren 2"/>
        <xdr:cNvGrpSpPr/>
      </xdr:nvGrpSpPr>
      <xdr:grpSpPr>
        <a:xfrm>
          <a:off x="2374900" y="8921750"/>
          <a:ext cx="8340724" cy="3286124"/>
          <a:chOff x="2371725" y="8620125"/>
          <a:chExt cx="8343899" cy="3286124"/>
        </a:xfrm>
      </xdr:grpSpPr>
      <xdr:graphicFrame macro="">
        <xdr:nvGraphicFramePr>
          <xdr:cNvPr id="4" name="Diagramm 3"/>
          <xdr:cNvGraphicFramePr/>
        </xdr:nvGraphicFramePr>
        <xdr:xfrm>
          <a:off x="2371725" y="8620125"/>
          <a:ext cx="8343899" cy="3286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81276" y="8629664"/>
            <a:ext cx="1320294" cy="25349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28574</xdr:rowOff>
    </xdr:from>
    <xdr:to>
      <xdr:col>5</xdr:col>
      <xdr:colOff>0</xdr:colOff>
      <xdr:row>26</xdr:row>
      <xdr:rowOff>180974</xdr:rowOff>
    </xdr:to>
    <xdr:grpSp>
      <xdr:nvGrpSpPr>
        <xdr:cNvPr id="8" name="Gruppieren 7"/>
        <xdr:cNvGrpSpPr/>
      </xdr:nvGrpSpPr>
      <xdr:grpSpPr>
        <a:xfrm>
          <a:off x="752475" y="1904999"/>
          <a:ext cx="4819650" cy="3495675"/>
          <a:chOff x="752475" y="1647824"/>
          <a:chExt cx="4895850" cy="3390900"/>
        </a:xfrm>
      </xdr:grpSpPr>
      <xdr:graphicFrame macro="">
        <xdr:nvGraphicFramePr>
          <xdr:cNvPr id="4" name="Diagramm 3"/>
          <xdr:cNvGraphicFramePr/>
        </xdr:nvGraphicFramePr>
        <xdr:xfrm>
          <a:off x="752475" y="1647824"/>
          <a:ext cx="4895850" cy="3390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6" name="Grafik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9628" y="1685938"/>
            <a:ext cx="1834695" cy="3528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bstr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abstr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Normal="100" zoomScaleSheetLayoutView="70" workbookViewId="0">
      <pane ySplit="3" topLeftCell="A4" activePane="bottomLeft" state="frozen"/>
      <selection activeCell="B1" sqref="B1"/>
      <selection pane="bottomLeft" activeCell="F1" sqref="F1:I2"/>
    </sheetView>
  </sheetViews>
  <sheetFormatPr baseColWidth="10" defaultRowHeight="15" x14ac:dyDescent="0.25"/>
  <cols>
    <col min="1" max="1" width="3.5703125" style="1" customWidth="1"/>
    <col min="2" max="2" width="6.85546875" style="7" customWidth="1"/>
    <col min="3" max="3" width="25" bestFit="1" customWidth="1"/>
    <col min="4" max="15" width="10.42578125" customWidth="1"/>
    <col min="16" max="16" width="2.140625" customWidth="1"/>
    <col min="17" max="17" width="8" customWidth="1"/>
    <col min="18" max="18" width="7.7109375" customWidth="1"/>
    <col min="19" max="20" width="5" customWidth="1"/>
    <col min="21" max="21" width="23.5703125" customWidth="1"/>
    <col min="22" max="22" width="8" customWidth="1"/>
    <col min="23" max="23" width="8.5703125" customWidth="1"/>
    <col min="24" max="24" width="9.7109375" customWidth="1"/>
    <col min="25" max="25" width="11.5703125" customWidth="1"/>
  </cols>
  <sheetData>
    <row r="1" spans="1:25" s="9" customFormat="1" x14ac:dyDescent="0.25">
      <c r="B1" s="10"/>
      <c r="F1" s="57" t="s">
        <v>76</v>
      </c>
      <c r="G1" s="57"/>
      <c r="H1" s="57"/>
      <c r="I1" s="57"/>
    </row>
    <row r="2" spans="1:25" s="9" customFormat="1" x14ac:dyDescent="0.25">
      <c r="B2" s="10"/>
      <c r="F2" s="57"/>
      <c r="G2" s="57"/>
      <c r="H2" s="57"/>
      <c r="I2" s="57"/>
    </row>
    <row r="3" spans="1:25" ht="15.75" thickBot="1" x14ac:dyDescent="0.3">
      <c r="A3" s="9"/>
      <c r="B3" s="10"/>
      <c r="C3" s="9"/>
      <c r="D3" s="36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8</v>
      </c>
      <c r="M3" s="36" t="s">
        <v>9</v>
      </c>
      <c r="N3" s="36" t="s">
        <v>10</v>
      </c>
      <c r="O3" s="36" t="s">
        <v>11</v>
      </c>
      <c r="P3" s="8"/>
      <c r="Q3" s="63" t="s">
        <v>92</v>
      </c>
      <c r="R3" s="63"/>
      <c r="U3" t="s">
        <v>68</v>
      </c>
      <c r="V3" s="29">
        <v>2</v>
      </c>
    </row>
    <row r="4" spans="1:25" ht="16.5" thickTop="1" thickBot="1" x14ac:dyDescent="0.3">
      <c r="B4" s="62" t="s">
        <v>47</v>
      </c>
      <c r="C4" t="s">
        <v>12</v>
      </c>
      <c r="D4">
        <v>1893</v>
      </c>
      <c r="E4" s="1">
        <v>1893</v>
      </c>
      <c r="F4" s="1">
        <v>1893</v>
      </c>
      <c r="G4" s="1">
        <f>1893*2</f>
        <v>3786</v>
      </c>
      <c r="H4" s="1">
        <v>1893</v>
      </c>
      <c r="I4" s="1">
        <v>1893</v>
      </c>
      <c r="J4" s="1">
        <v>1893</v>
      </c>
      <c r="K4" s="1">
        <v>1893</v>
      </c>
      <c r="L4" s="1">
        <v>1893</v>
      </c>
      <c r="M4" s="1">
        <v>1893</v>
      </c>
      <c r="N4" s="1">
        <v>1893</v>
      </c>
      <c r="O4" s="1">
        <f>1893*2</f>
        <v>3786</v>
      </c>
      <c r="Q4">
        <f>SUM(D4:O4)</f>
        <v>26502</v>
      </c>
      <c r="R4" s="5">
        <f>IFERROR(Q4/SUM($Q$4:$Q$7),"")</f>
        <v>0.8786552615874279</v>
      </c>
      <c r="U4" s="35" t="s">
        <v>26</v>
      </c>
      <c r="V4" s="33" t="s">
        <v>64</v>
      </c>
      <c r="W4" s="33" t="s">
        <v>65</v>
      </c>
      <c r="X4" s="33" t="s">
        <v>66</v>
      </c>
      <c r="Y4" s="34" t="s">
        <v>67</v>
      </c>
    </row>
    <row r="5" spans="1:25" s="1" customFormat="1" ht="15.75" thickTop="1" x14ac:dyDescent="0.25">
      <c r="B5" s="62"/>
      <c r="C5" s="1" t="s">
        <v>73</v>
      </c>
      <c r="D5" s="1">
        <v>150</v>
      </c>
      <c r="E5" s="1">
        <v>200</v>
      </c>
      <c r="F5" s="1">
        <v>150</v>
      </c>
      <c r="H5" s="1">
        <v>200</v>
      </c>
      <c r="I5" s="1">
        <v>300</v>
      </c>
      <c r="J5" s="1">
        <v>150</v>
      </c>
      <c r="K5" s="1">
        <v>100</v>
      </c>
      <c r="L5" s="1">
        <v>50</v>
      </c>
      <c r="M5" s="1">
        <v>100</v>
      </c>
      <c r="N5" s="1">
        <v>200</v>
      </c>
      <c r="Q5" s="1">
        <f>SUM(D5:O5)</f>
        <v>1600</v>
      </c>
      <c r="R5" s="5">
        <f t="shared" ref="R5:R7" si="0">IFERROR(Q5/SUM($Q$4:$Q$7),"")</f>
        <v>5.3046880180359392E-2</v>
      </c>
      <c r="U5" t="s">
        <v>54</v>
      </c>
      <c r="V5" s="28">
        <v>240</v>
      </c>
      <c r="W5" s="2">
        <f t="shared" ref="W5:W16" si="1">IF(ISBLANK(V5),"",V5/12)</f>
        <v>20</v>
      </c>
      <c r="X5" s="28"/>
      <c r="Y5" s="3">
        <f t="shared" ref="Y5:Y21" si="2">IFERROR(W5*$V$3-X5,"")</f>
        <v>40</v>
      </c>
    </row>
    <row r="6" spans="1:25" x14ac:dyDescent="0.25">
      <c r="B6" s="62"/>
      <c r="C6" t="s">
        <v>13</v>
      </c>
      <c r="D6">
        <v>20</v>
      </c>
      <c r="E6" s="1">
        <v>20</v>
      </c>
      <c r="F6" s="1">
        <v>20</v>
      </c>
      <c r="G6" s="1">
        <v>20</v>
      </c>
      <c r="H6" s="1">
        <v>80</v>
      </c>
      <c r="I6" s="1">
        <v>50</v>
      </c>
      <c r="J6" s="1">
        <v>20</v>
      </c>
      <c r="K6" s="1">
        <v>30</v>
      </c>
      <c r="L6" s="1">
        <v>40</v>
      </c>
      <c r="M6" s="1">
        <v>20</v>
      </c>
      <c r="N6" s="1">
        <v>70</v>
      </c>
      <c r="O6" s="1">
        <v>20</v>
      </c>
      <c r="Q6" s="1">
        <f t="shared" ref="Q6:Q7" si="3">SUM(D6:O6)</f>
        <v>410</v>
      </c>
      <c r="R6" s="5">
        <f t="shared" si="0"/>
        <v>1.3593263046217094E-2</v>
      </c>
      <c r="U6" t="s">
        <v>55</v>
      </c>
      <c r="V6" s="28">
        <v>300</v>
      </c>
      <c r="W6" s="2">
        <f t="shared" si="1"/>
        <v>25</v>
      </c>
      <c r="X6" s="28"/>
      <c r="Y6" s="3">
        <f t="shared" si="2"/>
        <v>50</v>
      </c>
    </row>
    <row r="7" spans="1:25" ht="15.75" thickBot="1" x14ac:dyDescent="0.3">
      <c r="B7" s="62"/>
      <c r="C7" t="s">
        <v>74</v>
      </c>
      <c r="F7">
        <v>300</v>
      </c>
      <c r="I7">
        <v>50</v>
      </c>
      <c r="L7">
        <v>100</v>
      </c>
      <c r="M7">
        <v>1200</v>
      </c>
      <c r="Q7" s="1">
        <f t="shared" si="3"/>
        <v>1650</v>
      </c>
      <c r="R7" s="5">
        <f t="shared" si="0"/>
        <v>5.4704595185995623E-2</v>
      </c>
      <c r="U7" t="s">
        <v>56</v>
      </c>
      <c r="V7" s="28">
        <v>108</v>
      </c>
      <c r="W7" s="2">
        <f t="shared" si="1"/>
        <v>9</v>
      </c>
      <c r="X7" s="28">
        <v>108</v>
      </c>
      <c r="Y7" s="3">
        <f t="shared" si="2"/>
        <v>-90</v>
      </c>
    </row>
    <row r="8" spans="1:25" ht="17.25" thickTop="1" thickBot="1" x14ac:dyDescent="0.3">
      <c r="B8" s="62"/>
      <c r="C8" s="12" t="s">
        <v>45</v>
      </c>
      <c r="D8" s="13">
        <f>SUM(D4:D7)</f>
        <v>2063</v>
      </c>
      <c r="E8" s="13">
        <f t="shared" ref="E8:O8" si="4">SUM(E4:E7)</f>
        <v>2113</v>
      </c>
      <c r="F8" s="13">
        <f t="shared" si="4"/>
        <v>2363</v>
      </c>
      <c r="G8" s="13">
        <f t="shared" si="4"/>
        <v>3806</v>
      </c>
      <c r="H8" s="13">
        <f t="shared" si="4"/>
        <v>2173</v>
      </c>
      <c r="I8" s="13">
        <f t="shared" si="4"/>
        <v>2293</v>
      </c>
      <c r="J8" s="13">
        <f t="shared" si="4"/>
        <v>2063</v>
      </c>
      <c r="K8" s="13">
        <f t="shared" si="4"/>
        <v>2023</v>
      </c>
      <c r="L8" s="13">
        <f t="shared" si="4"/>
        <v>2083</v>
      </c>
      <c r="M8" s="13">
        <f t="shared" si="4"/>
        <v>3213</v>
      </c>
      <c r="N8" s="13">
        <f t="shared" si="4"/>
        <v>2163</v>
      </c>
      <c r="O8" s="14">
        <f t="shared" si="4"/>
        <v>3806</v>
      </c>
      <c r="P8" s="15"/>
      <c r="Q8" s="16">
        <f>SUM(Q4:Q7)</f>
        <v>30162</v>
      </c>
      <c r="R8" s="41">
        <f>IFERROR(Q8/SUM($Q$4:$Q$7),"")</f>
        <v>1</v>
      </c>
      <c r="U8" t="s">
        <v>63</v>
      </c>
      <c r="V8" s="28">
        <v>50</v>
      </c>
      <c r="W8" s="2">
        <f t="shared" si="1"/>
        <v>4.166666666666667</v>
      </c>
      <c r="X8" s="28"/>
      <c r="Y8" s="3">
        <f t="shared" si="2"/>
        <v>8.3333333333333339</v>
      </c>
    </row>
    <row r="9" spans="1:25" s="1" customFormat="1" ht="15.75" thickTop="1" x14ac:dyDescent="0.25">
      <c r="B9" s="7"/>
      <c r="T9"/>
      <c r="U9" t="s">
        <v>57</v>
      </c>
      <c r="V9" s="28">
        <v>300</v>
      </c>
      <c r="W9" s="2">
        <f t="shared" si="1"/>
        <v>25</v>
      </c>
      <c r="X9" s="28"/>
      <c r="Y9" s="3">
        <f t="shared" si="2"/>
        <v>50</v>
      </c>
    </row>
    <row r="10" spans="1:25" x14ac:dyDescent="0.25">
      <c r="B10" s="59" t="s">
        <v>41</v>
      </c>
      <c r="C10" t="s">
        <v>15</v>
      </c>
      <c r="D10">
        <v>500</v>
      </c>
      <c r="E10" s="1">
        <v>500</v>
      </c>
      <c r="F10" s="1">
        <v>500</v>
      </c>
      <c r="G10" s="1">
        <v>500</v>
      </c>
      <c r="H10" s="1">
        <v>500</v>
      </c>
      <c r="I10" s="1">
        <v>500</v>
      </c>
      <c r="J10" s="1">
        <v>500</v>
      </c>
      <c r="K10" s="1">
        <v>500</v>
      </c>
      <c r="L10" s="1">
        <v>500</v>
      </c>
      <c r="M10" s="1">
        <v>500</v>
      </c>
      <c r="N10" s="1">
        <v>500</v>
      </c>
      <c r="O10" s="1">
        <v>500</v>
      </c>
      <c r="Q10">
        <f>SUM(D10:O10)</f>
        <v>6000</v>
      </c>
      <c r="R10" s="5">
        <f>IFERROR(Q10/$Q$42,"")</f>
        <v>0.25945003511223802</v>
      </c>
      <c r="T10" s="1"/>
      <c r="U10" s="1" t="s">
        <v>58</v>
      </c>
      <c r="V10" s="28">
        <v>20</v>
      </c>
      <c r="W10" s="2">
        <f t="shared" si="1"/>
        <v>1.6666666666666667</v>
      </c>
      <c r="X10" s="28">
        <v>20</v>
      </c>
      <c r="Y10" s="3">
        <f t="shared" si="2"/>
        <v>-16.666666666666668</v>
      </c>
    </row>
    <row r="11" spans="1:25" x14ac:dyDescent="0.25">
      <c r="B11" s="59"/>
      <c r="C11" t="s">
        <v>16</v>
      </c>
      <c r="D11">
        <v>30</v>
      </c>
      <c r="E11" s="1">
        <v>30</v>
      </c>
      <c r="F11" s="1">
        <v>30</v>
      </c>
      <c r="G11" s="1">
        <v>30</v>
      </c>
      <c r="H11" s="1">
        <v>30</v>
      </c>
      <c r="I11" s="1">
        <v>30</v>
      </c>
      <c r="J11" s="1">
        <v>30</v>
      </c>
      <c r="K11" s="1">
        <v>30</v>
      </c>
      <c r="L11" s="1">
        <v>30</v>
      </c>
      <c r="M11" s="1">
        <v>30</v>
      </c>
      <c r="N11" s="1">
        <v>30</v>
      </c>
      <c r="O11" s="1">
        <v>30</v>
      </c>
      <c r="Q11" s="1">
        <f t="shared" ref="Q11:Q12" si="5">SUM(D11:O11)</f>
        <v>360</v>
      </c>
      <c r="R11" s="5">
        <f t="shared" ref="R11:R12" si="6">IFERROR(Q11/$Q$42,"")</f>
        <v>1.5567002106734279E-2</v>
      </c>
      <c r="U11" t="s">
        <v>59</v>
      </c>
      <c r="V11" s="28">
        <v>69</v>
      </c>
      <c r="W11" s="2">
        <f t="shared" si="1"/>
        <v>5.75</v>
      </c>
      <c r="X11" s="28"/>
      <c r="Y11" s="3">
        <f t="shared" si="2"/>
        <v>11.5</v>
      </c>
    </row>
    <row r="12" spans="1:25" x14ac:dyDescent="0.25">
      <c r="B12" s="59"/>
      <c r="C12" t="s">
        <v>17</v>
      </c>
      <c r="D12">
        <v>30</v>
      </c>
      <c r="E12" s="1">
        <v>30</v>
      </c>
      <c r="F12" s="1">
        <v>30</v>
      </c>
      <c r="G12" s="1">
        <v>30</v>
      </c>
      <c r="H12" s="1">
        <v>30</v>
      </c>
      <c r="I12" s="1">
        <v>30</v>
      </c>
      <c r="J12" s="1">
        <v>30</v>
      </c>
      <c r="K12" s="1">
        <v>30</v>
      </c>
      <c r="L12" s="1">
        <v>30</v>
      </c>
      <c r="M12" s="1">
        <v>30</v>
      </c>
      <c r="N12" s="1">
        <v>30</v>
      </c>
      <c r="O12" s="1">
        <v>30</v>
      </c>
      <c r="Q12" s="1">
        <f t="shared" si="5"/>
        <v>360</v>
      </c>
      <c r="R12" s="5">
        <f t="shared" si="6"/>
        <v>1.5567002106734279E-2</v>
      </c>
      <c r="U12" t="s">
        <v>60</v>
      </c>
      <c r="V12" s="28">
        <v>45</v>
      </c>
      <c r="W12" s="2">
        <f t="shared" si="1"/>
        <v>3.75</v>
      </c>
      <c r="X12" s="28"/>
      <c r="Y12" s="3">
        <f t="shared" si="2"/>
        <v>7.5</v>
      </c>
    </row>
    <row r="13" spans="1:25" s="1" customFormat="1" x14ac:dyDescent="0.25">
      <c r="B13" s="7"/>
      <c r="R13" s="6"/>
      <c r="T13"/>
      <c r="U13" t="s">
        <v>61</v>
      </c>
      <c r="V13" s="28">
        <v>210</v>
      </c>
      <c r="W13" s="2">
        <f t="shared" si="1"/>
        <v>17.5</v>
      </c>
      <c r="X13" s="28">
        <v>52.5</v>
      </c>
      <c r="Y13" s="3">
        <f t="shared" si="2"/>
        <v>-17.5</v>
      </c>
    </row>
    <row r="14" spans="1:25" s="1" customFormat="1" x14ac:dyDescent="0.25">
      <c r="B14" s="7"/>
      <c r="C14" s="1" t="s">
        <v>26</v>
      </c>
      <c r="D14" s="3">
        <f t="shared" ref="D14:O14" si="7">$W$22</f>
        <v>134.99666666666667</v>
      </c>
      <c r="E14" s="3">
        <f t="shared" si="7"/>
        <v>134.99666666666667</v>
      </c>
      <c r="F14" s="3">
        <f t="shared" si="7"/>
        <v>134.99666666666667</v>
      </c>
      <c r="G14" s="3">
        <f t="shared" si="7"/>
        <v>134.99666666666667</v>
      </c>
      <c r="H14" s="3">
        <f t="shared" si="7"/>
        <v>134.99666666666667</v>
      </c>
      <c r="I14" s="3">
        <f t="shared" si="7"/>
        <v>134.99666666666667</v>
      </c>
      <c r="J14" s="3">
        <f t="shared" si="7"/>
        <v>134.99666666666667</v>
      </c>
      <c r="K14" s="3">
        <f t="shared" si="7"/>
        <v>134.99666666666667</v>
      </c>
      <c r="L14" s="3">
        <f t="shared" si="7"/>
        <v>134.99666666666667</v>
      </c>
      <c r="M14" s="3">
        <f t="shared" si="7"/>
        <v>134.99666666666667</v>
      </c>
      <c r="N14" s="3">
        <f t="shared" si="7"/>
        <v>134.99666666666667</v>
      </c>
      <c r="O14" s="3">
        <f t="shared" si="7"/>
        <v>134.99666666666667</v>
      </c>
      <c r="Q14" s="3">
        <f t="shared" ref="Q14" si="8">SUM(D14:O14)</f>
        <v>1619.96</v>
      </c>
      <c r="R14" s="5">
        <f>IFERROR(Q14/$Q$42,"")</f>
        <v>7.0049779813403518E-2</v>
      </c>
      <c r="U14" s="1" t="s">
        <v>62</v>
      </c>
      <c r="V14" s="28">
        <v>9.8000000000000007</v>
      </c>
      <c r="W14" s="2">
        <f t="shared" si="1"/>
        <v>0.81666666666666676</v>
      </c>
      <c r="X14" s="28"/>
      <c r="Y14" s="3">
        <f t="shared" si="2"/>
        <v>1.6333333333333335</v>
      </c>
    </row>
    <row r="15" spans="1:25" x14ac:dyDescent="0.25">
      <c r="R15" s="6"/>
      <c r="T15" s="1"/>
      <c r="U15" s="1" t="s">
        <v>75</v>
      </c>
      <c r="V15" s="28">
        <v>20</v>
      </c>
      <c r="W15" s="2">
        <f t="shared" si="1"/>
        <v>1.6666666666666667</v>
      </c>
      <c r="X15" s="28"/>
      <c r="Y15" s="3">
        <f t="shared" si="2"/>
        <v>3.3333333333333335</v>
      </c>
    </row>
    <row r="16" spans="1:25" x14ac:dyDescent="0.25">
      <c r="B16" s="59" t="s">
        <v>44</v>
      </c>
      <c r="C16" t="s">
        <v>18</v>
      </c>
      <c r="D16">
        <v>80</v>
      </c>
      <c r="E16" s="1">
        <v>80</v>
      </c>
      <c r="F16" s="1">
        <v>80</v>
      </c>
      <c r="G16" s="1">
        <v>80</v>
      </c>
      <c r="H16" s="1">
        <v>80</v>
      </c>
      <c r="I16" s="1">
        <v>80</v>
      </c>
      <c r="J16" s="1">
        <v>80</v>
      </c>
      <c r="K16" s="1">
        <v>80</v>
      </c>
      <c r="L16" s="1">
        <v>80</v>
      </c>
      <c r="M16" s="1">
        <v>80</v>
      </c>
      <c r="N16" s="1">
        <v>80</v>
      </c>
      <c r="O16" s="1">
        <v>80</v>
      </c>
      <c r="Q16" s="1">
        <f t="shared" ref="Q16:Q18" si="9">SUM(D16:O16)</f>
        <v>960</v>
      </c>
      <c r="R16" s="5">
        <f t="shared" ref="R16:R18" si="10">IFERROR(Q16/$Q$42,"")</f>
        <v>4.1512005617958078E-2</v>
      </c>
      <c r="V16" s="28"/>
      <c r="W16" s="2" t="str">
        <f t="shared" si="1"/>
        <v/>
      </c>
      <c r="X16" s="28"/>
      <c r="Y16" s="3" t="str">
        <f t="shared" si="2"/>
        <v/>
      </c>
    </row>
    <row r="17" spans="2:27" x14ac:dyDescent="0.25">
      <c r="B17" s="59"/>
      <c r="C17" t="s">
        <v>20</v>
      </c>
      <c r="D17">
        <v>30</v>
      </c>
      <c r="E17" s="1">
        <v>30</v>
      </c>
      <c r="F17" s="1">
        <v>30</v>
      </c>
      <c r="G17" s="1">
        <v>30</v>
      </c>
      <c r="H17" s="1">
        <v>30</v>
      </c>
      <c r="I17" s="1">
        <v>30</v>
      </c>
      <c r="J17" s="1">
        <v>30</v>
      </c>
      <c r="K17" s="1">
        <v>30</v>
      </c>
      <c r="L17" s="1">
        <v>30</v>
      </c>
      <c r="M17" s="1">
        <v>30</v>
      </c>
      <c r="N17" s="1">
        <v>30</v>
      </c>
      <c r="O17" s="1">
        <v>30</v>
      </c>
      <c r="Q17" s="1">
        <f t="shared" si="9"/>
        <v>360</v>
      </c>
      <c r="R17" s="5">
        <f t="shared" si="10"/>
        <v>1.5567002106734279E-2</v>
      </c>
      <c r="V17" s="28"/>
      <c r="W17" s="2" t="str">
        <f t="shared" ref="W17:W20" si="11">IF(ISBLANK(V17),"",V17/12)</f>
        <v/>
      </c>
      <c r="X17" s="28"/>
      <c r="Y17" s="3" t="str">
        <f t="shared" si="2"/>
        <v/>
      </c>
    </row>
    <row r="18" spans="2:27" x14ac:dyDescent="0.25">
      <c r="B18" s="59"/>
      <c r="C18" t="s">
        <v>43</v>
      </c>
      <c r="D18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Q18" s="1">
        <f t="shared" si="9"/>
        <v>120</v>
      </c>
      <c r="R18" s="5">
        <f t="shared" si="10"/>
        <v>5.1890007022447598E-3</v>
      </c>
      <c r="V18" s="28"/>
      <c r="W18" s="2" t="str">
        <f t="shared" si="11"/>
        <v/>
      </c>
      <c r="X18" s="28"/>
      <c r="Y18" s="3" t="str">
        <f t="shared" si="2"/>
        <v/>
      </c>
    </row>
    <row r="19" spans="2:27" s="1" customFormat="1" x14ac:dyDescent="0.25">
      <c r="B19" s="7"/>
      <c r="R19" s="6"/>
      <c r="V19" s="28"/>
      <c r="W19" s="2" t="str">
        <f t="shared" si="11"/>
        <v/>
      </c>
      <c r="X19" s="28"/>
      <c r="Y19" s="3" t="str">
        <f t="shared" si="2"/>
        <v/>
      </c>
    </row>
    <row r="20" spans="2:27" s="1" customFormat="1" x14ac:dyDescent="0.25">
      <c r="B20" s="64" t="s">
        <v>42</v>
      </c>
      <c r="C20" t="s">
        <v>48</v>
      </c>
      <c r="D20" s="1">
        <v>196</v>
      </c>
      <c r="E20" s="1">
        <v>196</v>
      </c>
      <c r="F20" s="1">
        <v>196</v>
      </c>
      <c r="G20" s="1">
        <v>196</v>
      </c>
      <c r="H20" s="1">
        <v>196</v>
      </c>
      <c r="I20" s="1">
        <v>196</v>
      </c>
      <c r="J20" s="1">
        <v>196</v>
      </c>
      <c r="K20" s="1">
        <v>196</v>
      </c>
      <c r="L20" s="1">
        <v>196</v>
      </c>
      <c r="M20" s="1">
        <v>196</v>
      </c>
      <c r="N20" s="1">
        <v>196</v>
      </c>
      <c r="O20" s="1">
        <v>196</v>
      </c>
      <c r="Q20" s="1">
        <f t="shared" ref="Q20:Q27" si="12">SUM(D20:O20)</f>
        <v>2352</v>
      </c>
      <c r="R20" s="5">
        <f t="shared" ref="R20:R27" si="13">IFERROR(Q20/$Q$42,"")</f>
        <v>0.1017044137639973</v>
      </c>
      <c r="V20" s="28"/>
      <c r="W20" s="2" t="str">
        <f t="shared" si="11"/>
        <v/>
      </c>
      <c r="X20" s="28"/>
      <c r="Y20" s="3" t="str">
        <f t="shared" si="2"/>
        <v/>
      </c>
    </row>
    <row r="21" spans="2:27" s="1" customFormat="1" ht="15.75" thickBot="1" x14ac:dyDescent="0.3">
      <c r="B21" s="64"/>
      <c r="C21" t="s">
        <v>23</v>
      </c>
      <c r="D21" s="1">
        <v>78</v>
      </c>
      <c r="E21" s="1">
        <v>78</v>
      </c>
      <c r="F21" s="1">
        <v>78</v>
      </c>
      <c r="G21" s="1">
        <v>78</v>
      </c>
      <c r="H21" s="1">
        <v>78</v>
      </c>
      <c r="I21" s="1">
        <v>78</v>
      </c>
      <c r="J21" s="1">
        <v>78</v>
      </c>
      <c r="K21" s="1">
        <v>78</v>
      </c>
      <c r="L21" s="1">
        <v>78</v>
      </c>
      <c r="M21" s="1">
        <v>78</v>
      </c>
      <c r="N21" s="1">
        <v>78</v>
      </c>
      <c r="O21" s="1">
        <v>78</v>
      </c>
      <c r="Q21" s="1">
        <f t="shared" si="12"/>
        <v>936</v>
      </c>
      <c r="R21" s="5">
        <f t="shared" si="13"/>
        <v>4.0474205477509129E-2</v>
      </c>
      <c r="U21" s="8" t="s">
        <v>14</v>
      </c>
      <c r="V21" s="8">
        <f>IF(ISBLANK(W21),"",W21*12)</f>
        <v>248.16</v>
      </c>
      <c r="W21" s="30">
        <v>20.68</v>
      </c>
      <c r="X21" s="28"/>
      <c r="Y21" s="3">
        <f t="shared" si="2"/>
        <v>41.36</v>
      </c>
    </row>
    <row r="22" spans="2:27" s="1" customFormat="1" ht="15" customHeight="1" thickTop="1" thickBot="1" x14ac:dyDescent="0.3">
      <c r="B22" s="64"/>
      <c r="C22" t="s">
        <v>34</v>
      </c>
      <c r="D22" s="1">
        <v>65</v>
      </c>
      <c r="E22" s="1">
        <v>65</v>
      </c>
      <c r="F22" s="1">
        <v>65</v>
      </c>
      <c r="G22" s="1">
        <v>65</v>
      </c>
      <c r="H22" s="1">
        <v>65</v>
      </c>
      <c r="I22" s="1">
        <v>65</v>
      </c>
      <c r="J22" s="1">
        <v>65</v>
      </c>
      <c r="K22" s="1">
        <v>65</v>
      </c>
      <c r="L22" s="1">
        <v>65</v>
      </c>
      <c r="M22" s="1">
        <v>65</v>
      </c>
      <c r="N22" s="1">
        <v>65</v>
      </c>
      <c r="O22" s="1">
        <v>65</v>
      </c>
      <c r="Q22" s="1">
        <f t="shared" si="12"/>
        <v>780</v>
      </c>
      <c r="R22" s="5">
        <f t="shared" si="13"/>
        <v>3.3728504564590943E-2</v>
      </c>
      <c r="U22" s="25" t="s">
        <v>78</v>
      </c>
      <c r="V22" s="26">
        <f>SUM(V5:V21)</f>
        <v>1619.96</v>
      </c>
      <c r="W22" s="27">
        <f>V22/12</f>
        <v>134.99666666666667</v>
      </c>
      <c r="X22"/>
      <c r="Y22"/>
    </row>
    <row r="23" spans="2:27" s="1" customFormat="1" ht="15.75" thickTop="1" x14ac:dyDescent="0.25">
      <c r="B23" s="64"/>
      <c r="C23" t="s">
        <v>30</v>
      </c>
      <c r="D23" s="1">
        <v>162</v>
      </c>
      <c r="E23" s="1">
        <v>162</v>
      </c>
      <c r="F23" s="1">
        <v>162</v>
      </c>
      <c r="G23" s="1">
        <v>162</v>
      </c>
      <c r="H23" s="1">
        <v>162</v>
      </c>
      <c r="I23" s="1">
        <v>162</v>
      </c>
      <c r="J23" s="1">
        <v>162</v>
      </c>
      <c r="K23" s="1">
        <v>162</v>
      </c>
      <c r="L23" s="1">
        <v>162</v>
      </c>
      <c r="M23" s="1">
        <v>162</v>
      </c>
      <c r="N23" s="1">
        <v>162</v>
      </c>
      <c r="O23" s="1">
        <v>162</v>
      </c>
      <c r="Q23" s="1">
        <f t="shared" si="12"/>
        <v>1944</v>
      </c>
      <c r="R23" s="5">
        <f t="shared" si="13"/>
        <v>8.4061811376365106E-2</v>
      </c>
    </row>
    <row r="24" spans="2:27" s="1" customFormat="1" ht="15.75" thickBot="1" x14ac:dyDescent="0.3">
      <c r="B24" s="64"/>
      <c r="C24" s="1" t="s">
        <v>53</v>
      </c>
      <c r="D24" s="1">
        <v>15</v>
      </c>
      <c r="E24" s="1">
        <v>15</v>
      </c>
      <c r="F24" s="1">
        <v>15</v>
      </c>
      <c r="G24" s="1">
        <v>15</v>
      </c>
      <c r="H24" s="1">
        <v>15</v>
      </c>
      <c r="I24" s="1">
        <v>15</v>
      </c>
      <c r="J24" s="1">
        <v>15</v>
      </c>
      <c r="K24" s="1">
        <v>15</v>
      </c>
      <c r="L24" s="1">
        <v>15</v>
      </c>
      <c r="M24" s="1">
        <v>15</v>
      </c>
      <c r="N24" s="1">
        <v>15</v>
      </c>
      <c r="O24" s="1">
        <v>15</v>
      </c>
      <c r="Q24" s="1">
        <f>SUM(D24:O24)</f>
        <v>180</v>
      </c>
      <c r="R24" s="5">
        <f t="shared" si="13"/>
        <v>7.7835010533671397E-3</v>
      </c>
      <c r="X24" s="4" t="s">
        <v>69</v>
      </c>
      <c r="Y24" s="37">
        <f>SUM(Y5:Y21)</f>
        <v>89.493333333333339</v>
      </c>
    </row>
    <row r="25" spans="2:27" s="1" customFormat="1" ht="15.75" thickTop="1" x14ac:dyDescent="0.25">
      <c r="B25" s="64"/>
      <c r="C25" t="s">
        <v>19</v>
      </c>
      <c r="D25" s="1">
        <v>20</v>
      </c>
      <c r="E25" s="1">
        <v>20</v>
      </c>
      <c r="F25" s="1">
        <v>20</v>
      </c>
      <c r="G25" s="1">
        <v>20</v>
      </c>
      <c r="H25" s="1">
        <v>20</v>
      </c>
      <c r="I25" s="1">
        <v>20</v>
      </c>
      <c r="J25" s="1">
        <v>20</v>
      </c>
      <c r="K25" s="1">
        <v>20</v>
      </c>
      <c r="L25" s="1">
        <v>20</v>
      </c>
      <c r="M25" s="1">
        <v>20</v>
      </c>
      <c r="N25" s="1">
        <v>20</v>
      </c>
      <c r="O25" s="1">
        <v>20</v>
      </c>
      <c r="Q25" s="1">
        <f t="shared" si="12"/>
        <v>240</v>
      </c>
      <c r="R25" s="5">
        <f t="shared" si="13"/>
        <v>1.037800140448952E-2</v>
      </c>
      <c r="Y25" s="38"/>
    </row>
    <row r="26" spans="2:27" s="1" customFormat="1" x14ac:dyDescent="0.25">
      <c r="B26" s="64"/>
      <c r="C26" s="1" t="s">
        <v>49</v>
      </c>
      <c r="D26" s="1">
        <v>9</v>
      </c>
      <c r="E26" s="1">
        <v>9</v>
      </c>
      <c r="F26" s="1">
        <v>9</v>
      </c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>
        <v>9</v>
      </c>
      <c r="O26" s="1">
        <v>9</v>
      </c>
      <c r="Q26" s="1">
        <f t="shared" si="12"/>
        <v>108</v>
      </c>
      <c r="R26" s="5">
        <f t="shared" si="13"/>
        <v>4.6701006320202841E-3</v>
      </c>
      <c r="V26" s="31"/>
    </row>
    <row r="27" spans="2:27" x14ac:dyDescent="0.25">
      <c r="B27" s="64"/>
      <c r="C27" t="s">
        <v>14</v>
      </c>
      <c r="D27">
        <v>68</v>
      </c>
      <c r="E27" s="1">
        <v>68</v>
      </c>
      <c r="F27" s="1">
        <v>68</v>
      </c>
      <c r="G27" s="1">
        <v>68</v>
      </c>
      <c r="H27" s="1">
        <v>68</v>
      </c>
      <c r="I27" s="1">
        <v>68</v>
      </c>
      <c r="J27" s="1">
        <v>68</v>
      </c>
      <c r="K27" s="1">
        <v>68</v>
      </c>
      <c r="L27" s="1">
        <v>68</v>
      </c>
      <c r="M27" s="1">
        <v>68</v>
      </c>
      <c r="N27" s="1">
        <v>68</v>
      </c>
      <c r="O27" s="1">
        <v>68</v>
      </c>
      <c r="Q27" s="1">
        <f t="shared" si="12"/>
        <v>816</v>
      </c>
      <c r="R27" s="5">
        <f t="shared" si="13"/>
        <v>3.5285204775264367E-2</v>
      </c>
      <c r="U27" s="1"/>
      <c r="V27" s="31"/>
      <c r="W27" s="58"/>
      <c r="X27" s="58"/>
      <c r="Y27" s="38"/>
      <c r="Z27" s="1"/>
      <c r="AA27" s="1"/>
    </row>
    <row r="28" spans="2:27" x14ac:dyDescent="0.25">
      <c r="R28" s="6"/>
      <c r="U28" s="1"/>
      <c r="V28" s="31"/>
      <c r="W28" s="11" t="s">
        <v>77</v>
      </c>
      <c r="X28" s="11"/>
      <c r="Y28" s="38">
        <v>250</v>
      </c>
      <c r="Z28" s="1"/>
      <c r="AA28" s="1"/>
    </row>
    <row r="29" spans="2:27" ht="15.75" thickBot="1" x14ac:dyDescent="0.3">
      <c r="B29" s="59" t="s">
        <v>40</v>
      </c>
      <c r="C29" t="s">
        <v>25</v>
      </c>
      <c r="D29">
        <v>20</v>
      </c>
      <c r="E29" s="1">
        <v>20</v>
      </c>
      <c r="F29" s="1">
        <v>20</v>
      </c>
      <c r="G29" s="1">
        <v>20</v>
      </c>
      <c r="H29" s="1">
        <v>20</v>
      </c>
      <c r="I29" s="1">
        <v>20</v>
      </c>
      <c r="J29" s="1">
        <v>20</v>
      </c>
      <c r="K29" s="1">
        <v>20</v>
      </c>
      <c r="L29" s="1">
        <v>20</v>
      </c>
      <c r="M29" s="1">
        <v>20</v>
      </c>
      <c r="N29" s="1">
        <v>20</v>
      </c>
      <c r="O29" s="1">
        <v>20</v>
      </c>
      <c r="P29" s="1"/>
      <c r="Q29" s="1">
        <f t="shared" ref="Q29:Q32" si="14">SUM(D29:O29)</f>
        <v>240</v>
      </c>
      <c r="R29" s="5">
        <f t="shared" ref="R29:R32" si="15">IFERROR(Q29/$Q$42,"")</f>
        <v>1.037800140448952E-2</v>
      </c>
      <c r="U29" s="1"/>
      <c r="V29" s="31"/>
      <c r="W29" s="32" t="s">
        <v>70</v>
      </c>
      <c r="X29" s="32"/>
      <c r="Y29" s="38">
        <v>300</v>
      </c>
    </row>
    <row r="30" spans="2:27" ht="16.5" thickTop="1" thickBot="1" x14ac:dyDescent="0.3">
      <c r="B30" s="59"/>
      <c r="C30" t="s">
        <v>21</v>
      </c>
      <c r="D30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10</v>
      </c>
      <c r="P30" s="1"/>
      <c r="Q30" s="1">
        <f t="shared" si="14"/>
        <v>120</v>
      </c>
      <c r="R30" s="5">
        <f t="shared" si="15"/>
        <v>5.1890007022447598E-3</v>
      </c>
      <c r="W30" s="60" t="s">
        <v>71</v>
      </c>
      <c r="X30" s="61"/>
      <c r="Y30" s="39">
        <f>SUM(Y27:Y29)</f>
        <v>550</v>
      </c>
    </row>
    <row r="31" spans="2:27" ht="15.75" thickTop="1" x14ac:dyDescent="0.25">
      <c r="B31" s="59"/>
      <c r="C31" t="s">
        <v>22</v>
      </c>
      <c r="D31">
        <v>9.99</v>
      </c>
      <c r="E31" s="1">
        <v>9.99</v>
      </c>
      <c r="F31" s="1">
        <v>9.99</v>
      </c>
      <c r="G31" s="1">
        <v>9.99</v>
      </c>
      <c r="H31" s="1">
        <v>9.99</v>
      </c>
      <c r="I31" s="1">
        <v>9.99</v>
      </c>
      <c r="J31" s="1">
        <v>9.99</v>
      </c>
      <c r="K31" s="1">
        <v>9.99</v>
      </c>
      <c r="L31" s="1">
        <v>9.99</v>
      </c>
      <c r="M31" s="1">
        <v>9.99</v>
      </c>
      <c r="N31" s="1">
        <v>9.99</v>
      </c>
      <c r="O31" s="1">
        <v>9.99</v>
      </c>
      <c r="P31" s="1"/>
      <c r="Q31" s="1">
        <f t="shared" si="14"/>
        <v>119.87999999999998</v>
      </c>
      <c r="R31" s="5">
        <f t="shared" si="15"/>
        <v>5.1838117015425142E-3</v>
      </c>
    </row>
    <row r="32" spans="2:27" x14ac:dyDescent="0.25">
      <c r="B32" s="59"/>
      <c r="C32" t="s">
        <v>33</v>
      </c>
      <c r="D32">
        <v>5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5</v>
      </c>
      <c r="N32" s="1">
        <v>5</v>
      </c>
      <c r="O32" s="1">
        <v>5</v>
      </c>
      <c r="P32" s="1"/>
      <c r="Q32" s="1">
        <f t="shared" si="14"/>
        <v>60</v>
      </c>
      <c r="R32" s="5">
        <f t="shared" si="15"/>
        <v>2.5945003511223799E-3</v>
      </c>
    </row>
    <row r="33" spans="2:18" x14ac:dyDescent="0.25">
      <c r="R33" s="6"/>
    </row>
    <row r="34" spans="2:18" x14ac:dyDescent="0.25">
      <c r="B34" s="59" t="s">
        <v>46</v>
      </c>
      <c r="C34" t="s">
        <v>24</v>
      </c>
      <c r="D34">
        <v>50</v>
      </c>
      <c r="E34" s="1">
        <v>50</v>
      </c>
      <c r="F34" s="1">
        <v>50</v>
      </c>
      <c r="G34" s="1">
        <v>50</v>
      </c>
      <c r="H34" s="1">
        <v>50</v>
      </c>
      <c r="I34" s="1">
        <v>50</v>
      </c>
      <c r="J34" s="1">
        <v>50</v>
      </c>
      <c r="K34" s="1">
        <v>50</v>
      </c>
      <c r="L34" s="1">
        <v>50</v>
      </c>
      <c r="M34" s="1">
        <v>50</v>
      </c>
      <c r="N34" s="1">
        <v>50</v>
      </c>
      <c r="O34" s="1">
        <v>50</v>
      </c>
      <c r="Q34" s="1">
        <f t="shared" ref="Q34:Q37" si="16">SUM(D34:O34)</f>
        <v>600</v>
      </c>
      <c r="R34" s="5">
        <f t="shared" ref="R34:R37" si="17">IFERROR(Q34/$Q$42,"")</f>
        <v>2.5945003511223801E-2</v>
      </c>
    </row>
    <row r="35" spans="2:18" x14ac:dyDescent="0.25">
      <c r="B35" s="59"/>
      <c r="C35" t="s">
        <v>28</v>
      </c>
      <c r="D35">
        <v>150</v>
      </c>
      <c r="E35" s="1">
        <v>150</v>
      </c>
      <c r="F35" s="1">
        <v>150</v>
      </c>
      <c r="G35" s="1">
        <v>150</v>
      </c>
      <c r="H35" s="1">
        <v>150</v>
      </c>
      <c r="I35" s="1">
        <v>150</v>
      </c>
      <c r="J35" s="1">
        <v>150</v>
      </c>
      <c r="K35" s="1">
        <v>150</v>
      </c>
      <c r="L35" s="1">
        <v>150</v>
      </c>
      <c r="M35" s="1">
        <v>150</v>
      </c>
      <c r="N35" s="1">
        <v>150</v>
      </c>
      <c r="O35" s="1">
        <v>150</v>
      </c>
      <c r="Q35" s="1">
        <f t="shared" si="16"/>
        <v>1800</v>
      </c>
      <c r="R35" s="5">
        <f t="shared" si="17"/>
        <v>7.7835010533671395E-2</v>
      </c>
    </row>
    <row r="36" spans="2:18" x14ac:dyDescent="0.25">
      <c r="B36" s="59"/>
      <c r="C36" t="s">
        <v>31</v>
      </c>
      <c r="D36">
        <v>100</v>
      </c>
      <c r="E36" s="1">
        <v>100</v>
      </c>
      <c r="F36" s="1"/>
      <c r="G36" s="1">
        <v>100</v>
      </c>
      <c r="H36" s="1">
        <v>100</v>
      </c>
      <c r="I36" s="1">
        <v>100</v>
      </c>
      <c r="J36" s="1"/>
      <c r="K36" s="1">
        <v>100</v>
      </c>
      <c r="L36" s="1">
        <v>100</v>
      </c>
      <c r="M36" s="1">
        <v>100</v>
      </c>
      <c r="N36" s="1">
        <v>100</v>
      </c>
      <c r="O36" s="1">
        <v>100</v>
      </c>
      <c r="Q36" s="1">
        <f t="shared" si="16"/>
        <v>1000</v>
      </c>
      <c r="R36" s="5">
        <f t="shared" si="17"/>
        <v>4.3241672518706337E-2</v>
      </c>
    </row>
    <row r="37" spans="2:18" x14ac:dyDescent="0.25">
      <c r="B37" s="59"/>
      <c r="C37" t="s">
        <v>27</v>
      </c>
      <c r="D37">
        <v>100</v>
      </c>
      <c r="E37" s="1">
        <v>100</v>
      </c>
      <c r="F37" s="1">
        <v>100</v>
      </c>
      <c r="G37" s="1">
        <v>100</v>
      </c>
      <c r="H37" s="1">
        <v>100</v>
      </c>
      <c r="I37" s="1">
        <v>100</v>
      </c>
      <c r="J37" s="1">
        <v>100</v>
      </c>
      <c r="K37" s="1">
        <v>100</v>
      </c>
      <c r="L37" s="1">
        <v>100</v>
      </c>
      <c r="M37" s="1">
        <v>100</v>
      </c>
      <c r="N37" s="1">
        <v>100</v>
      </c>
      <c r="O37" s="1">
        <v>100</v>
      </c>
      <c r="Q37" s="1">
        <f t="shared" si="16"/>
        <v>1200</v>
      </c>
      <c r="R37" s="5">
        <f t="shared" si="17"/>
        <v>5.1890007022447601E-2</v>
      </c>
    </row>
    <row r="38" spans="2:18" s="1" customFormat="1" x14ac:dyDescent="0.25">
      <c r="B38" s="59"/>
      <c r="C38" s="1" t="s">
        <v>32</v>
      </c>
      <c r="R38" s="6"/>
    </row>
    <row r="39" spans="2:18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R39" s="6"/>
    </row>
    <row r="40" spans="2:18" x14ac:dyDescent="0.25">
      <c r="C40" t="s">
        <v>29</v>
      </c>
      <c r="D40" s="1"/>
      <c r="E40" s="1"/>
      <c r="F40" s="1">
        <v>400</v>
      </c>
      <c r="G40" s="1"/>
      <c r="H40" s="1"/>
      <c r="I40" s="1"/>
      <c r="J40" s="1">
        <v>150</v>
      </c>
      <c r="K40" s="1"/>
      <c r="L40" s="1"/>
      <c r="M40" s="1">
        <v>300</v>
      </c>
      <c r="N40" s="1"/>
      <c r="O40" s="1"/>
      <c r="Q40" s="1">
        <f>SUM(D40:O40)</f>
        <v>850</v>
      </c>
      <c r="R40" s="5">
        <f>IFERROR(Q40/$Q$42,"")</f>
        <v>3.6755421640900385E-2</v>
      </c>
    </row>
    <row r="41" spans="2:18" s="1" customFormat="1" ht="15.75" thickBot="1" x14ac:dyDescent="0.3">
      <c r="B41" s="7"/>
    </row>
    <row r="42" spans="2:18" ht="17.25" thickTop="1" thickBot="1" x14ac:dyDescent="0.3">
      <c r="C42" s="17" t="s">
        <v>52</v>
      </c>
      <c r="D42" s="18">
        <f>SUM(D10:D40)</f>
        <v>1872.9866666666667</v>
      </c>
      <c r="E42" s="18">
        <f t="shared" ref="E42:O42" si="18">SUM(E10:E40)</f>
        <v>1872.9866666666667</v>
      </c>
      <c r="F42" s="18">
        <f t="shared" si="18"/>
        <v>2172.9866666666667</v>
      </c>
      <c r="G42" s="18">
        <f t="shared" si="18"/>
        <v>1872.9866666666667</v>
      </c>
      <c r="H42" s="18">
        <f t="shared" si="18"/>
        <v>1872.9866666666667</v>
      </c>
      <c r="I42" s="18">
        <f t="shared" si="18"/>
        <v>1872.9866666666667</v>
      </c>
      <c r="J42" s="18">
        <f t="shared" si="18"/>
        <v>1922.9866666666667</v>
      </c>
      <c r="K42" s="18">
        <f t="shared" si="18"/>
        <v>1872.9866666666667</v>
      </c>
      <c r="L42" s="18">
        <f t="shared" si="18"/>
        <v>1872.9866666666667</v>
      </c>
      <c r="M42" s="18">
        <f t="shared" si="18"/>
        <v>2172.9866666666667</v>
      </c>
      <c r="N42" s="18">
        <f t="shared" si="18"/>
        <v>1872.9866666666667</v>
      </c>
      <c r="O42" s="19">
        <f t="shared" si="18"/>
        <v>1872.9866666666667</v>
      </c>
      <c r="P42" s="20"/>
      <c r="Q42" s="21">
        <f>SUM(D42:O42)</f>
        <v>23125.840000000007</v>
      </c>
      <c r="R42" s="42">
        <f>IFERROR(Q42/Q8,"")</f>
        <v>0.76672103971885175</v>
      </c>
    </row>
    <row r="43" spans="2:18" s="1" customFormat="1" ht="16.5" thickTop="1" thickBot="1" x14ac:dyDescent="0.3">
      <c r="B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8" ht="17.25" thickTop="1" thickBot="1" x14ac:dyDescent="0.3">
      <c r="C44" s="22" t="s">
        <v>35</v>
      </c>
      <c r="D44" s="23">
        <f>IF(ISERROR(D8-D42),"",(D8-D42))</f>
        <v>190.01333333333332</v>
      </c>
      <c r="E44" s="23">
        <f t="shared" ref="E44:O44" si="19">IF(ISERROR(E8-E42),"",(E8-E42))</f>
        <v>240.01333333333332</v>
      </c>
      <c r="F44" s="23">
        <f t="shared" si="19"/>
        <v>190.01333333333332</v>
      </c>
      <c r="G44" s="23">
        <f t="shared" si="19"/>
        <v>1933.0133333333333</v>
      </c>
      <c r="H44" s="23">
        <f t="shared" si="19"/>
        <v>300.01333333333332</v>
      </c>
      <c r="I44" s="23">
        <f t="shared" si="19"/>
        <v>420.01333333333332</v>
      </c>
      <c r="J44" s="23">
        <f t="shared" si="19"/>
        <v>140.01333333333332</v>
      </c>
      <c r="K44" s="23">
        <f t="shared" si="19"/>
        <v>150.01333333333332</v>
      </c>
      <c r="L44" s="23">
        <f t="shared" si="19"/>
        <v>210.01333333333332</v>
      </c>
      <c r="M44" s="23">
        <f t="shared" si="19"/>
        <v>1040.0133333333333</v>
      </c>
      <c r="N44" s="23">
        <f t="shared" si="19"/>
        <v>290.01333333333332</v>
      </c>
      <c r="O44" s="24">
        <f t="shared" si="19"/>
        <v>1933.0133333333333</v>
      </c>
      <c r="P44" s="20"/>
      <c r="Q44" s="40">
        <f>SUM(D44:O44)</f>
        <v>7036.16</v>
      </c>
      <c r="R44" s="43">
        <f>IFERROR(Q44/Q8,"")</f>
        <v>0.23327896028114847</v>
      </c>
    </row>
    <row r="45" spans="2:18" ht="15.75" thickTop="1" x14ac:dyDescent="0.25"/>
  </sheetData>
  <mergeCells count="10">
    <mergeCell ref="F1:I2"/>
    <mergeCell ref="W27:X27"/>
    <mergeCell ref="B34:B38"/>
    <mergeCell ref="W30:X30"/>
    <mergeCell ref="B4:B8"/>
    <mergeCell ref="Q3:R3"/>
    <mergeCell ref="B29:B32"/>
    <mergeCell ref="B10:B12"/>
    <mergeCell ref="B20:B27"/>
    <mergeCell ref="B16:B18"/>
  </mergeCells>
  <hyperlinks>
    <hyperlink ref="F1:I2" r:id="rId1" display="Mehr unter: www.tabstr.de"/>
  </hyperlinks>
  <pageMargins left="0.7" right="0.7" top="0.78740157499999996" bottom="0.78740157499999996" header="0.3" footer="0.3"/>
  <pageSetup paperSize="9" scale="47" orientation="portrait" r:id="rId2"/>
  <rowBreaks count="1" manualBreakCount="1">
    <brk id="45" max="25" man="1"/>
  </rowBreaks>
  <colBreaks count="1" manualBreakCount="1">
    <brk id="1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Normal="100" workbookViewId="0">
      <pane ySplit="3" topLeftCell="A4" activePane="bottomLeft" state="frozen"/>
      <selection activeCell="B1" sqref="B1"/>
      <selection pane="bottomLeft" activeCell="D4" sqref="D4"/>
    </sheetView>
  </sheetViews>
  <sheetFormatPr baseColWidth="10" defaultRowHeight="15" x14ac:dyDescent="0.25"/>
  <cols>
    <col min="1" max="1" width="3.5703125" style="1" customWidth="1"/>
    <col min="2" max="2" width="6.85546875" style="7" customWidth="1"/>
    <col min="3" max="3" width="25" style="1" bestFit="1" customWidth="1"/>
    <col min="4" max="15" width="10.42578125" style="1" customWidth="1"/>
    <col min="16" max="16" width="2.140625" style="1" customWidth="1"/>
    <col min="17" max="17" width="8" style="1" customWidth="1"/>
    <col min="18" max="18" width="7.7109375" style="1" customWidth="1"/>
    <col min="19" max="20" width="5" style="1" customWidth="1"/>
    <col min="21" max="21" width="23.5703125" style="1" customWidth="1"/>
    <col min="22" max="22" width="8" style="1" customWidth="1"/>
    <col min="23" max="23" width="8.5703125" style="1" customWidth="1"/>
    <col min="24" max="24" width="9.7109375" style="1" customWidth="1"/>
    <col min="25" max="25" width="11.5703125" style="1" customWidth="1"/>
    <col min="26" max="16384" width="11.42578125" style="1"/>
  </cols>
  <sheetData>
    <row r="1" spans="1:25" s="9" customFormat="1" x14ac:dyDescent="0.25">
      <c r="B1" s="10"/>
      <c r="F1" s="57" t="s">
        <v>76</v>
      </c>
      <c r="G1" s="57"/>
      <c r="H1" s="57"/>
      <c r="I1" s="57"/>
    </row>
    <row r="2" spans="1:25" s="9" customFormat="1" x14ac:dyDescent="0.25">
      <c r="B2" s="10"/>
      <c r="F2" s="57"/>
      <c r="G2" s="57"/>
      <c r="H2" s="57"/>
      <c r="I2" s="57"/>
    </row>
    <row r="3" spans="1:25" ht="15.75" thickBot="1" x14ac:dyDescent="0.3">
      <c r="A3" s="9"/>
      <c r="B3" s="10"/>
      <c r="C3" s="9"/>
      <c r="D3" s="36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8</v>
      </c>
      <c r="M3" s="36" t="s">
        <v>9</v>
      </c>
      <c r="N3" s="36" t="s">
        <v>10</v>
      </c>
      <c r="O3" s="36" t="s">
        <v>11</v>
      </c>
      <c r="P3" s="8"/>
      <c r="Q3" s="63" t="s">
        <v>92</v>
      </c>
      <c r="R3" s="63"/>
      <c r="U3" s="1" t="s">
        <v>68</v>
      </c>
      <c r="V3" s="29">
        <v>1</v>
      </c>
    </row>
    <row r="4" spans="1:25" ht="16.5" thickTop="1" thickBot="1" x14ac:dyDescent="0.3">
      <c r="B4" s="62" t="s">
        <v>47</v>
      </c>
      <c r="C4" s="1" t="s">
        <v>12</v>
      </c>
      <c r="D4" s="1">
        <v>1893</v>
      </c>
      <c r="E4" s="1">
        <v>1893</v>
      </c>
      <c r="F4" s="1">
        <v>1893</v>
      </c>
      <c r="G4" s="1">
        <f>1893*2</f>
        <v>3786</v>
      </c>
      <c r="H4" s="1">
        <v>1893</v>
      </c>
      <c r="I4" s="1">
        <v>1893</v>
      </c>
      <c r="J4" s="1">
        <v>1893</v>
      </c>
      <c r="K4" s="1">
        <v>1893</v>
      </c>
      <c r="L4" s="1">
        <v>1893</v>
      </c>
      <c r="M4" s="1">
        <v>1893</v>
      </c>
      <c r="N4" s="1">
        <v>1893</v>
      </c>
      <c r="O4" s="1">
        <f>1893*2</f>
        <v>3786</v>
      </c>
      <c r="Q4" s="1">
        <f>SUM(D4:O4)</f>
        <v>26502</v>
      </c>
      <c r="R4" s="5">
        <f>IFERROR(Q4/SUM($Q$4:$Q$7),"")</f>
        <v>0.8786552615874279</v>
      </c>
      <c r="U4" s="35" t="s">
        <v>26</v>
      </c>
      <c r="V4" s="33" t="s">
        <v>64</v>
      </c>
      <c r="W4" s="33" t="s">
        <v>65</v>
      </c>
      <c r="X4" s="33" t="s">
        <v>66</v>
      </c>
      <c r="Y4" s="34" t="s">
        <v>67</v>
      </c>
    </row>
    <row r="5" spans="1:25" ht="15.75" thickTop="1" x14ac:dyDescent="0.25">
      <c r="B5" s="62"/>
      <c r="C5" s="1" t="s">
        <v>73</v>
      </c>
      <c r="D5" s="1">
        <v>150</v>
      </c>
      <c r="E5" s="1">
        <v>200</v>
      </c>
      <c r="F5" s="1">
        <v>150</v>
      </c>
      <c r="H5" s="1">
        <v>200</v>
      </c>
      <c r="I5" s="1">
        <v>300</v>
      </c>
      <c r="J5" s="1">
        <v>150</v>
      </c>
      <c r="K5" s="1">
        <v>100</v>
      </c>
      <c r="L5" s="1">
        <v>50</v>
      </c>
      <c r="M5" s="1">
        <v>100</v>
      </c>
      <c r="N5" s="1">
        <v>200</v>
      </c>
      <c r="Q5" s="1">
        <f>SUM(D5:O5)</f>
        <v>1600</v>
      </c>
      <c r="R5" s="5">
        <f t="shared" ref="R5:R7" si="0">IFERROR(Q5/SUM($Q$4:$Q$7),"")</f>
        <v>5.3046880180359392E-2</v>
      </c>
      <c r="U5" s="1" t="s">
        <v>54</v>
      </c>
      <c r="V5" s="28">
        <v>240</v>
      </c>
      <c r="W5" s="2">
        <f t="shared" ref="W5:W20" si="1">IF(ISBLANK(V5),"",V5/12)</f>
        <v>20</v>
      </c>
      <c r="X5" s="28"/>
      <c r="Y5" s="3">
        <f t="shared" ref="Y5:Y21" si="2">IFERROR(W5*$V$3-X5,"")</f>
        <v>20</v>
      </c>
    </row>
    <row r="6" spans="1:25" x14ac:dyDescent="0.25">
      <c r="B6" s="62"/>
      <c r="C6" s="1" t="s">
        <v>13</v>
      </c>
      <c r="D6" s="1">
        <v>20</v>
      </c>
      <c r="E6" s="1">
        <v>20</v>
      </c>
      <c r="F6" s="1">
        <v>20</v>
      </c>
      <c r="G6" s="1">
        <v>20</v>
      </c>
      <c r="H6" s="1">
        <v>80</v>
      </c>
      <c r="I6" s="1">
        <v>50</v>
      </c>
      <c r="J6" s="1">
        <v>20</v>
      </c>
      <c r="K6" s="1">
        <v>30</v>
      </c>
      <c r="L6" s="1">
        <v>40</v>
      </c>
      <c r="M6" s="1">
        <v>20</v>
      </c>
      <c r="N6" s="1">
        <v>70</v>
      </c>
      <c r="O6" s="1">
        <v>20</v>
      </c>
      <c r="Q6" s="1">
        <f t="shared" ref="Q6:Q7" si="3">SUM(D6:O6)</f>
        <v>410</v>
      </c>
      <c r="R6" s="5">
        <f t="shared" si="0"/>
        <v>1.3593263046217094E-2</v>
      </c>
      <c r="U6" s="1" t="s">
        <v>55</v>
      </c>
      <c r="V6" s="28">
        <v>300</v>
      </c>
      <c r="W6" s="2">
        <f t="shared" si="1"/>
        <v>25</v>
      </c>
      <c r="X6" s="28"/>
      <c r="Y6" s="3">
        <f t="shared" si="2"/>
        <v>25</v>
      </c>
    </row>
    <row r="7" spans="1:25" ht="15.75" thickBot="1" x14ac:dyDescent="0.3">
      <c r="B7" s="62"/>
      <c r="C7" s="1" t="s">
        <v>74</v>
      </c>
      <c r="F7" s="1">
        <v>300</v>
      </c>
      <c r="I7" s="1">
        <v>50</v>
      </c>
      <c r="L7" s="1">
        <v>100</v>
      </c>
      <c r="M7" s="1">
        <v>1200</v>
      </c>
      <c r="Q7" s="1">
        <f t="shared" si="3"/>
        <v>1650</v>
      </c>
      <c r="R7" s="5">
        <f t="shared" si="0"/>
        <v>5.4704595185995623E-2</v>
      </c>
      <c r="U7" s="1" t="s">
        <v>56</v>
      </c>
      <c r="V7" s="28">
        <v>108</v>
      </c>
      <c r="W7" s="2">
        <f t="shared" si="1"/>
        <v>9</v>
      </c>
      <c r="X7" s="28"/>
      <c r="Y7" s="3">
        <f t="shared" si="2"/>
        <v>9</v>
      </c>
    </row>
    <row r="8" spans="1:25" ht="17.25" thickTop="1" thickBot="1" x14ac:dyDescent="0.3">
      <c r="B8" s="62"/>
      <c r="C8" s="12" t="s">
        <v>45</v>
      </c>
      <c r="D8" s="13">
        <f>SUM(D4:D7)</f>
        <v>2063</v>
      </c>
      <c r="E8" s="13">
        <f t="shared" ref="E8:O8" si="4">SUM(E4:E7)</f>
        <v>2113</v>
      </c>
      <c r="F8" s="13">
        <f t="shared" si="4"/>
        <v>2363</v>
      </c>
      <c r="G8" s="13">
        <f t="shared" si="4"/>
        <v>3806</v>
      </c>
      <c r="H8" s="13">
        <f t="shared" si="4"/>
        <v>2173</v>
      </c>
      <c r="I8" s="13">
        <f t="shared" si="4"/>
        <v>2293</v>
      </c>
      <c r="J8" s="13">
        <f t="shared" si="4"/>
        <v>2063</v>
      </c>
      <c r="K8" s="13">
        <f t="shared" si="4"/>
        <v>2023</v>
      </c>
      <c r="L8" s="13">
        <f t="shared" si="4"/>
        <v>2083</v>
      </c>
      <c r="M8" s="13">
        <f t="shared" si="4"/>
        <v>3213</v>
      </c>
      <c r="N8" s="13">
        <f t="shared" si="4"/>
        <v>2163</v>
      </c>
      <c r="O8" s="13">
        <f t="shared" si="4"/>
        <v>3806</v>
      </c>
      <c r="P8" s="15"/>
      <c r="Q8" s="16">
        <f>SUM(Q4:Q7)</f>
        <v>30162</v>
      </c>
      <c r="R8" s="41">
        <f>IFERROR(Q8/SUM($Q$4:$Q$7),"")</f>
        <v>1</v>
      </c>
      <c r="U8" s="1" t="s">
        <v>63</v>
      </c>
      <c r="V8" s="28">
        <v>50</v>
      </c>
      <c r="W8" s="2">
        <f t="shared" si="1"/>
        <v>4.166666666666667</v>
      </c>
      <c r="X8" s="28"/>
      <c r="Y8" s="3">
        <f t="shared" si="2"/>
        <v>4.166666666666667</v>
      </c>
    </row>
    <row r="9" spans="1:25" ht="15.75" thickTop="1" x14ac:dyDescent="0.25">
      <c r="U9" s="1" t="s">
        <v>57</v>
      </c>
      <c r="V9" s="28">
        <v>300</v>
      </c>
      <c r="W9" s="2">
        <f t="shared" si="1"/>
        <v>25</v>
      </c>
      <c r="X9" s="28"/>
      <c r="Y9" s="3">
        <f t="shared" si="2"/>
        <v>25</v>
      </c>
    </row>
    <row r="10" spans="1:25" x14ac:dyDescent="0.25">
      <c r="B10" s="59" t="s">
        <v>41</v>
      </c>
      <c r="C10" s="1" t="s">
        <v>15</v>
      </c>
      <c r="D10" s="1">
        <v>500</v>
      </c>
      <c r="E10" s="1">
        <v>500</v>
      </c>
      <c r="F10" s="1">
        <v>500</v>
      </c>
      <c r="G10" s="1">
        <v>500</v>
      </c>
      <c r="H10" s="1">
        <v>500</v>
      </c>
      <c r="I10" s="1">
        <v>500</v>
      </c>
      <c r="J10" s="1">
        <v>500</v>
      </c>
      <c r="K10" s="1">
        <v>500</v>
      </c>
      <c r="L10" s="1">
        <v>500</v>
      </c>
      <c r="M10" s="1">
        <v>500</v>
      </c>
      <c r="N10" s="1">
        <v>500</v>
      </c>
      <c r="O10" s="1">
        <v>500</v>
      </c>
      <c r="Q10" s="1">
        <f>SUM(D10:O10)</f>
        <v>6000</v>
      </c>
      <c r="R10" s="5">
        <f>IFERROR(Q10/$Q$42,"")</f>
        <v>0.25945003511223802</v>
      </c>
      <c r="U10" s="1" t="s">
        <v>58</v>
      </c>
      <c r="V10" s="28">
        <v>20</v>
      </c>
      <c r="W10" s="2">
        <f t="shared" si="1"/>
        <v>1.6666666666666667</v>
      </c>
      <c r="X10" s="28"/>
      <c r="Y10" s="3">
        <f t="shared" si="2"/>
        <v>1.6666666666666667</v>
      </c>
    </row>
    <row r="11" spans="1:25" x14ac:dyDescent="0.25">
      <c r="B11" s="59"/>
      <c r="C11" s="1" t="s">
        <v>16</v>
      </c>
      <c r="D11" s="1">
        <v>30</v>
      </c>
      <c r="E11" s="1">
        <v>30</v>
      </c>
      <c r="F11" s="1">
        <v>30</v>
      </c>
      <c r="G11" s="1">
        <v>30</v>
      </c>
      <c r="H11" s="1">
        <v>30</v>
      </c>
      <c r="I11" s="1">
        <v>30</v>
      </c>
      <c r="J11" s="1">
        <v>30</v>
      </c>
      <c r="K11" s="1">
        <v>30</v>
      </c>
      <c r="L11" s="1">
        <v>30</v>
      </c>
      <c r="M11" s="1">
        <v>30</v>
      </c>
      <c r="N11" s="1">
        <v>30</v>
      </c>
      <c r="O11" s="1">
        <v>30</v>
      </c>
      <c r="Q11" s="1">
        <f t="shared" ref="Q11:Q12" si="5">SUM(D11:O11)</f>
        <v>360</v>
      </c>
      <c r="R11" s="5">
        <f t="shared" ref="R11:R12" si="6">IFERROR(Q11/$Q$42,"")</f>
        <v>1.5567002106734279E-2</v>
      </c>
      <c r="U11" s="1" t="s">
        <v>59</v>
      </c>
      <c r="V11" s="28">
        <v>69</v>
      </c>
      <c r="W11" s="2">
        <f t="shared" si="1"/>
        <v>5.75</v>
      </c>
      <c r="X11" s="28"/>
      <c r="Y11" s="3">
        <f t="shared" si="2"/>
        <v>5.75</v>
      </c>
    </row>
    <row r="12" spans="1:25" x14ac:dyDescent="0.25">
      <c r="B12" s="59"/>
      <c r="C12" s="1" t="s">
        <v>17</v>
      </c>
      <c r="D12" s="1">
        <v>30</v>
      </c>
      <c r="E12" s="1">
        <v>30</v>
      </c>
      <c r="F12" s="1">
        <v>30</v>
      </c>
      <c r="G12" s="1">
        <v>30</v>
      </c>
      <c r="H12" s="1">
        <v>30</v>
      </c>
      <c r="I12" s="1">
        <v>30</v>
      </c>
      <c r="J12" s="1">
        <v>30</v>
      </c>
      <c r="K12" s="1">
        <v>30</v>
      </c>
      <c r="L12" s="1">
        <v>30</v>
      </c>
      <c r="M12" s="1">
        <v>30</v>
      </c>
      <c r="N12" s="1">
        <v>30</v>
      </c>
      <c r="O12" s="1">
        <v>30</v>
      </c>
      <c r="Q12" s="1">
        <f t="shared" si="5"/>
        <v>360</v>
      </c>
      <c r="R12" s="5">
        <f t="shared" si="6"/>
        <v>1.5567002106734279E-2</v>
      </c>
      <c r="U12" s="1" t="s">
        <v>60</v>
      </c>
      <c r="V12" s="28">
        <v>45</v>
      </c>
      <c r="W12" s="2">
        <f t="shared" si="1"/>
        <v>3.75</v>
      </c>
      <c r="X12" s="28"/>
      <c r="Y12" s="3">
        <f t="shared" si="2"/>
        <v>3.75</v>
      </c>
    </row>
    <row r="13" spans="1:25" x14ac:dyDescent="0.25">
      <c r="R13" s="6"/>
      <c r="U13" s="1" t="s">
        <v>61</v>
      </c>
      <c r="V13" s="28">
        <v>210</v>
      </c>
      <c r="W13" s="2">
        <f t="shared" si="1"/>
        <v>17.5</v>
      </c>
      <c r="X13" s="28"/>
      <c r="Y13" s="3">
        <f t="shared" si="2"/>
        <v>17.5</v>
      </c>
    </row>
    <row r="14" spans="1:25" x14ac:dyDescent="0.25">
      <c r="C14" s="1" t="s">
        <v>26</v>
      </c>
      <c r="D14" s="3">
        <f t="shared" ref="D14:O14" si="7">$W$22</f>
        <v>134.99666666666667</v>
      </c>
      <c r="E14" s="3">
        <f t="shared" si="7"/>
        <v>134.99666666666667</v>
      </c>
      <c r="F14" s="3">
        <f t="shared" si="7"/>
        <v>134.99666666666667</v>
      </c>
      <c r="G14" s="3">
        <f t="shared" si="7"/>
        <v>134.99666666666667</v>
      </c>
      <c r="H14" s="3">
        <f t="shared" si="7"/>
        <v>134.99666666666667</v>
      </c>
      <c r="I14" s="3">
        <f t="shared" si="7"/>
        <v>134.99666666666667</v>
      </c>
      <c r="J14" s="3">
        <f t="shared" si="7"/>
        <v>134.99666666666667</v>
      </c>
      <c r="K14" s="3">
        <f t="shared" si="7"/>
        <v>134.99666666666667</v>
      </c>
      <c r="L14" s="3">
        <f t="shared" si="7"/>
        <v>134.99666666666667</v>
      </c>
      <c r="M14" s="3">
        <f t="shared" si="7"/>
        <v>134.99666666666667</v>
      </c>
      <c r="N14" s="3">
        <f t="shared" si="7"/>
        <v>134.99666666666667</v>
      </c>
      <c r="O14" s="3">
        <f t="shared" si="7"/>
        <v>134.99666666666667</v>
      </c>
      <c r="Q14" s="3">
        <f t="shared" ref="Q14" si="8">SUM(D14:O14)</f>
        <v>1619.96</v>
      </c>
      <c r="R14" s="5">
        <f>IFERROR(Q14/$Q$42,"")</f>
        <v>7.0049779813403518E-2</v>
      </c>
      <c r="U14" s="1" t="s">
        <v>62</v>
      </c>
      <c r="V14" s="28">
        <v>9.8000000000000007</v>
      </c>
      <c r="W14" s="2">
        <f t="shared" si="1"/>
        <v>0.81666666666666676</v>
      </c>
      <c r="X14" s="28"/>
      <c r="Y14" s="3">
        <f t="shared" si="2"/>
        <v>0.81666666666666676</v>
      </c>
    </row>
    <row r="15" spans="1:25" x14ac:dyDescent="0.25">
      <c r="R15" s="6"/>
      <c r="U15" s="1" t="s">
        <v>72</v>
      </c>
      <c r="V15" s="28">
        <v>20</v>
      </c>
      <c r="W15" s="2">
        <f t="shared" si="1"/>
        <v>1.6666666666666667</v>
      </c>
      <c r="X15" s="28"/>
      <c r="Y15" s="3">
        <f t="shared" si="2"/>
        <v>1.6666666666666667</v>
      </c>
    </row>
    <row r="16" spans="1:25" x14ac:dyDescent="0.25">
      <c r="B16" s="59" t="s">
        <v>44</v>
      </c>
      <c r="C16" s="1" t="s">
        <v>18</v>
      </c>
      <c r="D16" s="1">
        <v>80</v>
      </c>
      <c r="E16" s="1">
        <v>80</v>
      </c>
      <c r="F16" s="1">
        <v>80</v>
      </c>
      <c r="G16" s="1">
        <v>80</v>
      </c>
      <c r="H16" s="1">
        <v>80</v>
      </c>
      <c r="I16" s="1">
        <v>80</v>
      </c>
      <c r="J16" s="1">
        <v>80</v>
      </c>
      <c r="K16" s="1">
        <v>80</v>
      </c>
      <c r="L16" s="1">
        <v>80</v>
      </c>
      <c r="M16" s="1">
        <v>80</v>
      </c>
      <c r="N16" s="1">
        <v>80</v>
      </c>
      <c r="O16" s="1">
        <v>80</v>
      </c>
      <c r="Q16" s="1">
        <f t="shared" ref="Q16:Q18" si="9">SUM(D16:O16)</f>
        <v>960</v>
      </c>
      <c r="R16" s="5">
        <f t="shared" ref="R16:R18" si="10">IFERROR(Q16/$Q$42,"")</f>
        <v>4.1512005617958078E-2</v>
      </c>
      <c r="V16" s="28"/>
      <c r="W16" s="2" t="str">
        <f t="shared" si="1"/>
        <v/>
      </c>
      <c r="X16" s="28"/>
      <c r="Y16" s="3" t="str">
        <f t="shared" si="2"/>
        <v/>
      </c>
    </row>
    <row r="17" spans="2:25" x14ac:dyDescent="0.25">
      <c r="B17" s="59"/>
      <c r="C17" s="1" t="s">
        <v>20</v>
      </c>
      <c r="D17" s="1">
        <v>30</v>
      </c>
      <c r="E17" s="1">
        <v>30</v>
      </c>
      <c r="F17" s="1">
        <v>30</v>
      </c>
      <c r="G17" s="1">
        <v>30</v>
      </c>
      <c r="H17" s="1">
        <v>30</v>
      </c>
      <c r="I17" s="1">
        <v>30</v>
      </c>
      <c r="J17" s="1">
        <v>30</v>
      </c>
      <c r="K17" s="1">
        <v>30</v>
      </c>
      <c r="L17" s="1">
        <v>30</v>
      </c>
      <c r="M17" s="1">
        <v>30</v>
      </c>
      <c r="N17" s="1">
        <v>30</v>
      </c>
      <c r="O17" s="1">
        <v>30</v>
      </c>
      <c r="Q17" s="1">
        <f t="shared" si="9"/>
        <v>360</v>
      </c>
      <c r="R17" s="5">
        <f t="shared" si="10"/>
        <v>1.5567002106734279E-2</v>
      </c>
      <c r="V17" s="28"/>
      <c r="W17" s="2" t="str">
        <f t="shared" si="1"/>
        <v/>
      </c>
      <c r="X17" s="28"/>
      <c r="Y17" s="3" t="str">
        <f t="shared" si="2"/>
        <v/>
      </c>
    </row>
    <row r="18" spans="2:25" x14ac:dyDescent="0.25">
      <c r="B18" s="59"/>
      <c r="C18" s="1" t="s">
        <v>43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Q18" s="1">
        <f t="shared" si="9"/>
        <v>120</v>
      </c>
      <c r="R18" s="5">
        <f t="shared" si="10"/>
        <v>5.1890007022447598E-3</v>
      </c>
      <c r="V18" s="28"/>
      <c r="W18" s="2" t="str">
        <f t="shared" si="1"/>
        <v/>
      </c>
      <c r="X18" s="28"/>
      <c r="Y18" s="3" t="str">
        <f t="shared" si="2"/>
        <v/>
      </c>
    </row>
    <row r="19" spans="2:25" x14ac:dyDescent="0.25">
      <c r="R19" s="6"/>
      <c r="V19" s="28"/>
      <c r="W19" s="2" t="str">
        <f t="shared" si="1"/>
        <v/>
      </c>
      <c r="X19" s="28"/>
      <c r="Y19" s="3" t="str">
        <f t="shared" si="2"/>
        <v/>
      </c>
    </row>
    <row r="20" spans="2:25" x14ac:dyDescent="0.25">
      <c r="B20" s="64" t="s">
        <v>42</v>
      </c>
      <c r="C20" s="1" t="s">
        <v>48</v>
      </c>
      <c r="D20" s="1">
        <v>196</v>
      </c>
      <c r="E20" s="1">
        <v>196</v>
      </c>
      <c r="F20" s="1">
        <v>196</v>
      </c>
      <c r="G20" s="1">
        <v>196</v>
      </c>
      <c r="H20" s="1">
        <v>196</v>
      </c>
      <c r="I20" s="1">
        <v>196</v>
      </c>
      <c r="J20" s="1">
        <v>196</v>
      </c>
      <c r="K20" s="1">
        <v>196</v>
      </c>
      <c r="L20" s="1">
        <v>196</v>
      </c>
      <c r="M20" s="1">
        <v>196</v>
      </c>
      <c r="N20" s="1">
        <v>196</v>
      </c>
      <c r="O20" s="1">
        <v>196</v>
      </c>
      <c r="Q20" s="1">
        <f t="shared" ref="Q20:Q27" si="11">SUM(D20:O20)</f>
        <v>2352</v>
      </c>
      <c r="R20" s="5">
        <f t="shared" ref="R20:R27" si="12">IFERROR(Q20/$Q$42,"")</f>
        <v>0.1017044137639973</v>
      </c>
      <c r="V20" s="28"/>
      <c r="W20" s="2" t="str">
        <f t="shared" si="1"/>
        <v/>
      </c>
      <c r="X20" s="28"/>
      <c r="Y20" s="3" t="str">
        <f t="shared" si="2"/>
        <v/>
      </c>
    </row>
    <row r="21" spans="2:25" ht="15.75" thickBot="1" x14ac:dyDescent="0.3">
      <c r="B21" s="64"/>
      <c r="C21" s="1" t="s">
        <v>23</v>
      </c>
      <c r="D21" s="1">
        <v>78</v>
      </c>
      <c r="E21" s="1">
        <v>78</v>
      </c>
      <c r="F21" s="1">
        <v>78</v>
      </c>
      <c r="G21" s="1">
        <v>78</v>
      </c>
      <c r="H21" s="1">
        <v>78</v>
      </c>
      <c r="I21" s="1">
        <v>78</v>
      </c>
      <c r="J21" s="1">
        <v>78</v>
      </c>
      <c r="K21" s="1">
        <v>78</v>
      </c>
      <c r="L21" s="1">
        <v>78</v>
      </c>
      <c r="M21" s="1">
        <v>78</v>
      </c>
      <c r="N21" s="1">
        <v>78</v>
      </c>
      <c r="O21" s="1">
        <v>78</v>
      </c>
      <c r="Q21" s="1">
        <f t="shared" si="11"/>
        <v>936</v>
      </c>
      <c r="R21" s="5">
        <f t="shared" si="12"/>
        <v>4.0474205477509129E-2</v>
      </c>
      <c r="U21" s="8" t="s">
        <v>14</v>
      </c>
      <c r="V21" s="8">
        <f>IF(ISBLANK(W21),"",W21*12)</f>
        <v>248.16</v>
      </c>
      <c r="W21" s="30">
        <v>20.68</v>
      </c>
      <c r="X21" s="28"/>
      <c r="Y21" s="3">
        <f t="shared" si="2"/>
        <v>20.68</v>
      </c>
    </row>
    <row r="22" spans="2:25" ht="15" customHeight="1" thickTop="1" thickBot="1" x14ac:dyDescent="0.3">
      <c r="B22" s="64"/>
      <c r="C22" s="1" t="s">
        <v>34</v>
      </c>
      <c r="D22" s="1">
        <v>65</v>
      </c>
      <c r="E22" s="1">
        <v>65</v>
      </c>
      <c r="F22" s="1">
        <v>65</v>
      </c>
      <c r="G22" s="1">
        <v>65</v>
      </c>
      <c r="H22" s="1">
        <v>65</v>
      </c>
      <c r="I22" s="1">
        <v>65</v>
      </c>
      <c r="J22" s="1">
        <v>65</v>
      </c>
      <c r="K22" s="1">
        <v>65</v>
      </c>
      <c r="L22" s="1">
        <v>65</v>
      </c>
      <c r="M22" s="1">
        <v>65</v>
      </c>
      <c r="N22" s="1">
        <v>65</v>
      </c>
      <c r="O22" s="1">
        <v>65</v>
      </c>
      <c r="Q22" s="1">
        <f t="shared" si="11"/>
        <v>780</v>
      </c>
      <c r="R22" s="5">
        <f t="shared" si="12"/>
        <v>3.3728504564590943E-2</v>
      </c>
      <c r="U22" s="25" t="s">
        <v>78</v>
      </c>
      <c r="V22" s="26">
        <f>SUM(V5:V21)</f>
        <v>1619.96</v>
      </c>
      <c r="W22" s="27">
        <f>V22/12</f>
        <v>134.99666666666667</v>
      </c>
    </row>
    <row r="23" spans="2:25" ht="15.75" thickTop="1" x14ac:dyDescent="0.25">
      <c r="B23" s="64"/>
      <c r="C23" s="1" t="s">
        <v>30</v>
      </c>
      <c r="D23" s="1">
        <v>162</v>
      </c>
      <c r="E23" s="1">
        <v>162</v>
      </c>
      <c r="F23" s="1">
        <v>162</v>
      </c>
      <c r="G23" s="1">
        <v>162</v>
      </c>
      <c r="H23" s="1">
        <v>162</v>
      </c>
      <c r="I23" s="1">
        <v>162</v>
      </c>
      <c r="J23" s="1">
        <v>162</v>
      </c>
      <c r="K23" s="1">
        <v>162</v>
      </c>
      <c r="L23" s="1">
        <v>162</v>
      </c>
      <c r="M23" s="1">
        <v>162</v>
      </c>
      <c r="N23" s="1">
        <v>162</v>
      </c>
      <c r="O23" s="1">
        <v>162</v>
      </c>
      <c r="Q23" s="1">
        <f t="shared" si="11"/>
        <v>1944</v>
      </c>
      <c r="R23" s="5">
        <f t="shared" si="12"/>
        <v>8.4061811376365106E-2</v>
      </c>
    </row>
    <row r="24" spans="2:25" ht="15.75" thickBot="1" x14ac:dyDescent="0.3">
      <c r="B24" s="64"/>
      <c r="C24" s="1" t="s">
        <v>53</v>
      </c>
      <c r="D24" s="1">
        <v>15</v>
      </c>
      <c r="E24" s="1">
        <v>15</v>
      </c>
      <c r="F24" s="1">
        <v>15</v>
      </c>
      <c r="G24" s="1">
        <v>15</v>
      </c>
      <c r="H24" s="1">
        <v>15</v>
      </c>
      <c r="I24" s="1">
        <v>15</v>
      </c>
      <c r="J24" s="1">
        <v>15</v>
      </c>
      <c r="K24" s="1">
        <v>15</v>
      </c>
      <c r="L24" s="1">
        <v>15</v>
      </c>
      <c r="M24" s="1">
        <v>15</v>
      </c>
      <c r="N24" s="1">
        <v>15</v>
      </c>
      <c r="O24" s="1">
        <v>15</v>
      </c>
      <c r="Q24" s="1">
        <f>SUM(D24:O24)</f>
        <v>180</v>
      </c>
      <c r="R24" s="5">
        <f t="shared" si="12"/>
        <v>7.7835010533671397E-3</v>
      </c>
      <c r="X24" s="4" t="s">
        <v>69</v>
      </c>
      <c r="Y24" s="37">
        <f>SUM(Y5:Y21)</f>
        <v>134.99666666666667</v>
      </c>
    </row>
    <row r="25" spans="2:25" ht="15.75" thickTop="1" x14ac:dyDescent="0.25">
      <c r="B25" s="64"/>
      <c r="C25" s="1" t="s">
        <v>19</v>
      </c>
      <c r="D25" s="1">
        <v>20</v>
      </c>
      <c r="E25" s="1">
        <v>20</v>
      </c>
      <c r="F25" s="1">
        <v>20</v>
      </c>
      <c r="G25" s="1">
        <v>20</v>
      </c>
      <c r="H25" s="1">
        <v>20</v>
      </c>
      <c r="I25" s="1">
        <v>20</v>
      </c>
      <c r="J25" s="1">
        <v>20</v>
      </c>
      <c r="K25" s="1">
        <v>20</v>
      </c>
      <c r="L25" s="1">
        <v>20</v>
      </c>
      <c r="M25" s="1">
        <v>20</v>
      </c>
      <c r="N25" s="1">
        <v>20</v>
      </c>
      <c r="O25" s="1">
        <v>20</v>
      </c>
      <c r="Q25" s="1">
        <f t="shared" si="11"/>
        <v>240</v>
      </c>
      <c r="R25" s="5">
        <f t="shared" si="12"/>
        <v>1.037800140448952E-2</v>
      </c>
      <c r="Y25" s="38"/>
    </row>
    <row r="26" spans="2:25" x14ac:dyDescent="0.25">
      <c r="B26" s="64"/>
      <c r="C26" s="1" t="s">
        <v>49</v>
      </c>
      <c r="D26" s="1">
        <v>9</v>
      </c>
      <c r="E26" s="1">
        <v>9</v>
      </c>
      <c r="F26" s="1">
        <v>9</v>
      </c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>
        <v>9</v>
      </c>
      <c r="O26" s="1">
        <v>9</v>
      </c>
      <c r="Q26" s="1">
        <f t="shared" si="11"/>
        <v>108</v>
      </c>
      <c r="R26" s="5">
        <f t="shared" si="12"/>
        <v>4.6701006320202841E-3</v>
      </c>
      <c r="V26" s="31"/>
      <c r="W26" s="58"/>
      <c r="X26" s="58"/>
    </row>
    <row r="27" spans="2:25" x14ac:dyDescent="0.25">
      <c r="B27" s="64"/>
      <c r="C27" s="1" t="s">
        <v>14</v>
      </c>
      <c r="D27" s="1">
        <v>68</v>
      </c>
      <c r="E27" s="1">
        <v>68</v>
      </c>
      <c r="F27" s="1">
        <v>68</v>
      </c>
      <c r="G27" s="1">
        <v>68</v>
      </c>
      <c r="H27" s="1">
        <v>68</v>
      </c>
      <c r="I27" s="1">
        <v>68</v>
      </c>
      <c r="J27" s="1">
        <v>68</v>
      </c>
      <c r="K27" s="1">
        <v>68</v>
      </c>
      <c r="L27" s="1">
        <v>68</v>
      </c>
      <c r="M27" s="1">
        <v>68</v>
      </c>
      <c r="N27" s="1">
        <v>68</v>
      </c>
      <c r="O27" s="1">
        <v>68</v>
      </c>
      <c r="Q27" s="1">
        <f t="shared" si="11"/>
        <v>816</v>
      </c>
      <c r="R27" s="5">
        <f t="shared" si="12"/>
        <v>3.5285204775264367E-2</v>
      </c>
      <c r="V27" s="31"/>
      <c r="W27" s="58" t="s">
        <v>91</v>
      </c>
      <c r="X27" s="58"/>
      <c r="Y27" s="38">
        <f>'2020'!Y24</f>
        <v>89.493333333333339</v>
      </c>
    </row>
    <row r="28" spans="2:25" x14ac:dyDescent="0.25">
      <c r="R28" s="6"/>
      <c r="V28" s="31"/>
      <c r="W28" s="58" t="s">
        <v>77</v>
      </c>
      <c r="X28" s="58"/>
      <c r="Y28" s="38">
        <v>250</v>
      </c>
    </row>
    <row r="29" spans="2:25" ht="15.75" thickBot="1" x14ac:dyDescent="0.3">
      <c r="B29" s="59" t="s">
        <v>40</v>
      </c>
      <c r="C29" s="1" t="s">
        <v>25</v>
      </c>
      <c r="D29" s="1">
        <v>20</v>
      </c>
      <c r="E29" s="1">
        <v>20</v>
      </c>
      <c r="F29" s="1">
        <v>20</v>
      </c>
      <c r="G29" s="1">
        <v>20</v>
      </c>
      <c r="H29" s="1">
        <v>20</v>
      </c>
      <c r="I29" s="1">
        <v>20</v>
      </c>
      <c r="J29" s="1">
        <v>20</v>
      </c>
      <c r="K29" s="1">
        <v>20</v>
      </c>
      <c r="L29" s="1">
        <v>20</v>
      </c>
      <c r="M29" s="1">
        <v>20</v>
      </c>
      <c r="N29" s="1">
        <v>20</v>
      </c>
      <c r="O29" s="1">
        <v>20</v>
      </c>
      <c r="Q29" s="1">
        <f t="shared" ref="Q29:Q32" si="13">SUM(D29:O29)</f>
        <v>240</v>
      </c>
      <c r="R29" s="5">
        <f t="shared" ref="R29:R32" si="14">IFERROR(Q29/$Q$42,"")</f>
        <v>1.037800140448952E-2</v>
      </c>
      <c r="V29" s="31"/>
      <c r="W29" s="65" t="s">
        <v>70</v>
      </c>
      <c r="X29" s="65"/>
      <c r="Y29" s="38">
        <v>300</v>
      </c>
    </row>
    <row r="30" spans="2:25" ht="16.5" thickTop="1" thickBot="1" x14ac:dyDescent="0.3">
      <c r="B30" s="59"/>
      <c r="C30" s="1" t="s">
        <v>21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10</v>
      </c>
      <c r="Q30" s="1">
        <f t="shared" si="13"/>
        <v>120</v>
      </c>
      <c r="R30" s="5">
        <f t="shared" si="14"/>
        <v>5.1890007022447598E-3</v>
      </c>
      <c r="W30" s="60" t="s">
        <v>71</v>
      </c>
      <c r="X30" s="61"/>
      <c r="Y30" s="39">
        <f>SUM(Y27:Y29)</f>
        <v>639.49333333333334</v>
      </c>
    </row>
    <row r="31" spans="2:25" ht="15.75" thickTop="1" x14ac:dyDescent="0.25">
      <c r="B31" s="59"/>
      <c r="C31" s="1" t="s">
        <v>22</v>
      </c>
      <c r="D31" s="1">
        <v>9.99</v>
      </c>
      <c r="E31" s="1">
        <v>9.99</v>
      </c>
      <c r="F31" s="1">
        <v>9.99</v>
      </c>
      <c r="G31" s="1">
        <v>9.99</v>
      </c>
      <c r="H31" s="1">
        <v>9.99</v>
      </c>
      <c r="I31" s="1">
        <v>9.99</v>
      </c>
      <c r="J31" s="1">
        <v>9.99</v>
      </c>
      <c r="K31" s="1">
        <v>9.99</v>
      </c>
      <c r="L31" s="1">
        <v>9.99</v>
      </c>
      <c r="M31" s="1">
        <v>9.99</v>
      </c>
      <c r="N31" s="1">
        <v>9.99</v>
      </c>
      <c r="O31" s="1">
        <v>9.99</v>
      </c>
      <c r="Q31" s="1">
        <f t="shared" si="13"/>
        <v>119.87999999999998</v>
      </c>
      <c r="R31" s="5">
        <f t="shared" si="14"/>
        <v>5.1838117015425142E-3</v>
      </c>
    </row>
    <row r="32" spans="2:25" x14ac:dyDescent="0.25">
      <c r="B32" s="59"/>
      <c r="C32" s="1" t="s">
        <v>33</v>
      </c>
      <c r="D32" s="1">
        <v>5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5</v>
      </c>
      <c r="N32" s="1">
        <v>5</v>
      </c>
      <c r="O32" s="1">
        <v>5</v>
      </c>
      <c r="Q32" s="1">
        <f t="shared" si="13"/>
        <v>60</v>
      </c>
      <c r="R32" s="5">
        <f t="shared" si="14"/>
        <v>2.5945003511223799E-3</v>
      </c>
    </row>
    <row r="33" spans="2:18" x14ac:dyDescent="0.25">
      <c r="R33" s="6"/>
    </row>
    <row r="34" spans="2:18" x14ac:dyDescent="0.25">
      <c r="B34" s="59" t="s">
        <v>46</v>
      </c>
      <c r="C34" s="1" t="s">
        <v>24</v>
      </c>
      <c r="D34" s="1">
        <v>50</v>
      </c>
      <c r="E34" s="1">
        <v>50</v>
      </c>
      <c r="F34" s="1">
        <v>50</v>
      </c>
      <c r="G34" s="1">
        <v>50</v>
      </c>
      <c r="H34" s="1">
        <v>50</v>
      </c>
      <c r="I34" s="1">
        <v>50</v>
      </c>
      <c r="J34" s="1">
        <v>50</v>
      </c>
      <c r="K34" s="1">
        <v>50</v>
      </c>
      <c r="L34" s="1">
        <v>50</v>
      </c>
      <c r="M34" s="1">
        <v>50</v>
      </c>
      <c r="N34" s="1">
        <v>50</v>
      </c>
      <c r="O34" s="1">
        <v>50</v>
      </c>
      <c r="Q34" s="1">
        <f t="shared" ref="Q34:Q37" si="15">SUM(D34:O34)</f>
        <v>600</v>
      </c>
      <c r="R34" s="5">
        <f t="shared" ref="R34:R37" si="16">IFERROR(Q34/$Q$42,"")</f>
        <v>2.5945003511223801E-2</v>
      </c>
    </row>
    <row r="35" spans="2:18" x14ac:dyDescent="0.25">
      <c r="B35" s="59"/>
      <c r="C35" s="1" t="s">
        <v>28</v>
      </c>
      <c r="D35" s="1">
        <v>150</v>
      </c>
      <c r="E35" s="1">
        <v>150</v>
      </c>
      <c r="F35" s="1">
        <v>150</v>
      </c>
      <c r="G35" s="1">
        <v>150</v>
      </c>
      <c r="H35" s="1">
        <v>150</v>
      </c>
      <c r="I35" s="1">
        <v>150</v>
      </c>
      <c r="J35" s="1">
        <v>150</v>
      </c>
      <c r="K35" s="1">
        <v>150</v>
      </c>
      <c r="L35" s="1">
        <v>150</v>
      </c>
      <c r="M35" s="1">
        <v>150</v>
      </c>
      <c r="N35" s="1">
        <v>150</v>
      </c>
      <c r="O35" s="1">
        <v>150</v>
      </c>
      <c r="Q35" s="1">
        <f t="shared" si="15"/>
        <v>1800</v>
      </c>
      <c r="R35" s="5">
        <f t="shared" si="16"/>
        <v>7.7835010533671395E-2</v>
      </c>
    </row>
    <row r="36" spans="2:18" x14ac:dyDescent="0.25">
      <c r="B36" s="59"/>
      <c r="C36" s="1" t="s">
        <v>31</v>
      </c>
      <c r="D36" s="1">
        <v>100</v>
      </c>
      <c r="E36" s="1">
        <v>100</v>
      </c>
      <c r="G36" s="1">
        <v>100</v>
      </c>
      <c r="H36" s="1">
        <v>100</v>
      </c>
      <c r="I36" s="1">
        <v>100</v>
      </c>
      <c r="K36" s="1">
        <v>100</v>
      </c>
      <c r="L36" s="1">
        <v>100</v>
      </c>
      <c r="M36" s="1">
        <v>100</v>
      </c>
      <c r="N36" s="1">
        <v>100</v>
      </c>
      <c r="O36" s="1">
        <v>100</v>
      </c>
      <c r="Q36" s="1">
        <f t="shared" si="15"/>
        <v>1000</v>
      </c>
      <c r="R36" s="5">
        <f t="shared" si="16"/>
        <v>4.3241672518706337E-2</v>
      </c>
    </row>
    <row r="37" spans="2:18" x14ac:dyDescent="0.25">
      <c r="B37" s="59"/>
      <c r="C37" s="1" t="s">
        <v>27</v>
      </c>
      <c r="D37" s="1">
        <v>100</v>
      </c>
      <c r="E37" s="1">
        <v>100</v>
      </c>
      <c r="F37" s="1">
        <v>100</v>
      </c>
      <c r="G37" s="1">
        <v>100</v>
      </c>
      <c r="H37" s="1">
        <v>100</v>
      </c>
      <c r="I37" s="1">
        <v>100</v>
      </c>
      <c r="J37" s="1">
        <v>100</v>
      </c>
      <c r="K37" s="1">
        <v>100</v>
      </c>
      <c r="L37" s="1">
        <v>100</v>
      </c>
      <c r="M37" s="1">
        <v>100</v>
      </c>
      <c r="N37" s="1">
        <v>100</v>
      </c>
      <c r="O37" s="1">
        <v>100</v>
      </c>
      <c r="Q37" s="1">
        <f t="shared" si="15"/>
        <v>1200</v>
      </c>
      <c r="R37" s="5">
        <f t="shared" si="16"/>
        <v>5.1890007022447601E-2</v>
      </c>
    </row>
    <row r="38" spans="2:18" x14ac:dyDescent="0.25">
      <c r="B38" s="59"/>
      <c r="C38" s="1" t="s">
        <v>32</v>
      </c>
      <c r="R38" s="6"/>
    </row>
    <row r="39" spans="2:18" x14ac:dyDescent="0.25">
      <c r="R39" s="6"/>
    </row>
    <row r="40" spans="2:18" x14ac:dyDescent="0.25">
      <c r="C40" s="1" t="s">
        <v>29</v>
      </c>
      <c r="F40" s="1">
        <v>400</v>
      </c>
      <c r="J40" s="1">
        <v>150</v>
      </c>
      <c r="M40" s="1">
        <v>300</v>
      </c>
      <c r="Q40" s="1">
        <f>SUM(D40:O40)</f>
        <v>850</v>
      </c>
      <c r="R40" s="5">
        <f>IFERROR(Q40/$Q$42,"")</f>
        <v>3.6755421640900385E-2</v>
      </c>
    </row>
    <row r="41" spans="2:18" ht="15.75" thickBot="1" x14ac:dyDescent="0.3"/>
    <row r="42" spans="2:18" ht="17.25" thickTop="1" thickBot="1" x14ac:dyDescent="0.3">
      <c r="C42" s="17" t="s">
        <v>52</v>
      </c>
      <c r="D42" s="18">
        <f>SUM(D10:D40)</f>
        <v>1872.9866666666667</v>
      </c>
      <c r="E42" s="18">
        <f t="shared" ref="E42:O42" si="17">SUM(E10:E40)</f>
        <v>1872.9866666666667</v>
      </c>
      <c r="F42" s="18">
        <f t="shared" si="17"/>
        <v>2172.9866666666667</v>
      </c>
      <c r="G42" s="18">
        <f t="shared" si="17"/>
        <v>1872.9866666666667</v>
      </c>
      <c r="H42" s="18">
        <f t="shared" si="17"/>
        <v>1872.9866666666667</v>
      </c>
      <c r="I42" s="18">
        <f t="shared" si="17"/>
        <v>1872.9866666666667</v>
      </c>
      <c r="J42" s="18">
        <f t="shared" si="17"/>
        <v>1922.9866666666667</v>
      </c>
      <c r="K42" s="18">
        <f t="shared" si="17"/>
        <v>1872.9866666666667</v>
      </c>
      <c r="L42" s="18">
        <f t="shared" si="17"/>
        <v>1872.9866666666667</v>
      </c>
      <c r="M42" s="18">
        <f t="shared" si="17"/>
        <v>2172.9866666666667</v>
      </c>
      <c r="N42" s="18">
        <f t="shared" si="17"/>
        <v>1872.9866666666667</v>
      </c>
      <c r="O42" s="19">
        <f t="shared" si="17"/>
        <v>1872.9866666666667</v>
      </c>
      <c r="P42" s="20"/>
      <c r="Q42" s="21">
        <f>SUM(D42:O42)</f>
        <v>23125.840000000007</v>
      </c>
      <c r="R42" s="42">
        <f>IFERROR(Q42/Q8,"")</f>
        <v>0.76672103971885175</v>
      </c>
    </row>
    <row r="43" spans="2:18" ht="16.5" thickTop="1" thickBot="1" x14ac:dyDescent="0.3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8" ht="17.25" thickTop="1" thickBot="1" x14ac:dyDescent="0.3">
      <c r="C44" s="22" t="s">
        <v>35</v>
      </c>
      <c r="D44" s="23">
        <f>IF(ISERROR(D8-D42),"",(D8-D42))</f>
        <v>190.01333333333332</v>
      </c>
      <c r="E44" s="23">
        <f t="shared" ref="E44:O44" si="18">IF(ISERROR(E8-E42),"",(E8-E42))</f>
        <v>240.01333333333332</v>
      </c>
      <c r="F44" s="23">
        <f t="shared" si="18"/>
        <v>190.01333333333332</v>
      </c>
      <c r="G44" s="23">
        <f t="shared" si="18"/>
        <v>1933.0133333333333</v>
      </c>
      <c r="H44" s="23">
        <f t="shared" si="18"/>
        <v>300.01333333333332</v>
      </c>
      <c r="I44" s="23">
        <f t="shared" si="18"/>
        <v>420.01333333333332</v>
      </c>
      <c r="J44" s="23">
        <f t="shared" si="18"/>
        <v>140.01333333333332</v>
      </c>
      <c r="K44" s="23">
        <f t="shared" si="18"/>
        <v>150.01333333333332</v>
      </c>
      <c r="L44" s="23">
        <f t="shared" si="18"/>
        <v>210.01333333333332</v>
      </c>
      <c r="M44" s="23">
        <f t="shared" si="18"/>
        <v>1040.0133333333333</v>
      </c>
      <c r="N44" s="23">
        <f t="shared" si="18"/>
        <v>290.01333333333332</v>
      </c>
      <c r="O44" s="24">
        <f t="shared" si="18"/>
        <v>1933.0133333333333</v>
      </c>
      <c r="P44" s="20"/>
      <c r="Q44" s="40">
        <f>SUM(D44:O44)</f>
        <v>7036.16</v>
      </c>
      <c r="R44" s="43">
        <f>IFERROR(Q44/Q8,"")</f>
        <v>0.23327896028114847</v>
      </c>
    </row>
    <row r="45" spans="2:18" ht="15.75" thickTop="1" x14ac:dyDescent="0.25"/>
  </sheetData>
  <mergeCells count="13">
    <mergeCell ref="F1:I2"/>
    <mergeCell ref="W26:X26"/>
    <mergeCell ref="Q3:R3"/>
    <mergeCell ref="B4:B8"/>
    <mergeCell ref="B10:B12"/>
    <mergeCell ref="B16:B18"/>
    <mergeCell ref="B20:B27"/>
    <mergeCell ref="W27:X27"/>
    <mergeCell ref="W28:X28"/>
    <mergeCell ref="B29:B32"/>
    <mergeCell ref="W29:X29"/>
    <mergeCell ref="B34:B38"/>
    <mergeCell ref="W30:X30"/>
  </mergeCells>
  <hyperlinks>
    <hyperlink ref="F1:I2" r:id="rId1" display="Mehr unter: www.tabstr.de"/>
  </hyperlinks>
  <pageMargins left="0.7" right="0.7" top="0.78740157499999996" bottom="0.78740157499999996" header="0.3" footer="0.3"/>
  <pageSetup paperSize="9" scale="47" orientation="portrait" r:id="rId2"/>
  <colBreaks count="1" manualBreakCount="1">
    <brk id="19" max="6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zoomScaleNormal="100" workbookViewId="0">
      <selection activeCell="H12" sqref="H12"/>
    </sheetView>
  </sheetViews>
  <sheetFormatPr baseColWidth="10" defaultRowHeight="15" x14ac:dyDescent="0.25"/>
  <cols>
    <col min="2" max="2" width="32" customWidth="1"/>
    <col min="3" max="3" width="16.7109375" customWidth="1"/>
    <col min="5" max="5" width="12" style="1" customWidth="1"/>
    <col min="7" max="7" width="33.85546875" customWidth="1"/>
    <col min="8" max="8" width="13.140625" customWidth="1"/>
    <col min="9" max="9" width="13.28515625" customWidth="1"/>
  </cols>
  <sheetData>
    <row r="2" spans="2:9" ht="26.25" customHeight="1" x14ac:dyDescent="0.25">
      <c r="B2" s="48" t="s">
        <v>83</v>
      </c>
      <c r="C2" s="44"/>
      <c r="D2" s="44"/>
      <c r="E2" s="44"/>
      <c r="G2" s="48" t="s">
        <v>84</v>
      </c>
      <c r="H2" s="44"/>
      <c r="I2" s="44"/>
    </row>
    <row r="3" spans="2:9" x14ac:dyDescent="0.25">
      <c r="B3" s="49" t="s">
        <v>82</v>
      </c>
      <c r="C3" s="50" t="s">
        <v>80</v>
      </c>
      <c r="D3" s="50" t="s">
        <v>81</v>
      </c>
      <c r="E3" s="50" t="s">
        <v>87</v>
      </c>
      <c r="G3" s="51" t="s">
        <v>82</v>
      </c>
      <c r="H3" s="50" t="s">
        <v>80</v>
      </c>
      <c r="I3" s="50" t="s">
        <v>87</v>
      </c>
    </row>
    <row r="4" spans="2:9" x14ac:dyDescent="0.25">
      <c r="B4" t="str">
        <f>'2020'!C4</f>
        <v>Nettogehalt</v>
      </c>
      <c r="C4" s="46">
        <f>'2021'!Q4</f>
        <v>26502</v>
      </c>
      <c r="D4" s="47">
        <f>IFERROR(C4/SUM($C$4:$C$7),"")</f>
        <v>0.8786552615874279</v>
      </c>
      <c r="E4" s="46">
        <f>IFERROR(C4/12,"")</f>
        <v>2208.5</v>
      </c>
      <c r="G4" t="s">
        <v>79</v>
      </c>
      <c r="H4" s="45">
        <f>C8</f>
        <v>30162</v>
      </c>
      <c r="I4" s="45">
        <f>IFERROR(H4/12,"")</f>
        <v>2513.5</v>
      </c>
    </row>
    <row r="5" spans="2:9" x14ac:dyDescent="0.25">
      <c r="B5" s="1" t="str">
        <f>'2020'!C5</f>
        <v>Nebenjob</v>
      </c>
      <c r="C5" s="46">
        <f>'2021'!Q5</f>
        <v>1600</v>
      </c>
      <c r="D5" s="47">
        <f>IFERROR(C5/SUM($C$4:$C$7),"")</f>
        <v>5.3046880180359392E-2</v>
      </c>
      <c r="E5" s="46">
        <f>IFERROR(C5/12,"")</f>
        <v>133.33333333333334</v>
      </c>
      <c r="G5" t="s">
        <v>85</v>
      </c>
      <c r="H5" s="38">
        <f>SUM('2021'!Q34:Q36)</f>
        <v>3400</v>
      </c>
      <c r="I5" s="45">
        <f>IFERROR(H5/12,"")</f>
        <v>283.33333333333331</v>
      </c>
    </row>
    <row r="6" spans="2:9" x14ac:dyDescent="0.25">
      <c r="B6" s="1" t="str">
        <f>'2020'!C6</f>
        <v>Dividenden</v>
      </c>
      <c r="C6" s="46">
        <f>'2021'!Q6</f>
        <v>410</v>
      </c>
      <c r="D6" s="47">
        <f>IFERROR(C6/SUM($C$4:$C$7),"")</f>
        <v>1.3593263046217094E-2</v>
      </c>
      <c r="E6" s="46">
        <f>IFERROR(C6/12,"")</f>
        <v>34.166666666666664</v>
      </c>
    </row>
    <row r="7" spans="2:9" x14ac:dyDescent="0.25">
      <c r="B7" s="1" t="str">
        <f>'2020'!C7</f>
        <v>Sonstiges (Verkäufe, etc.)</v>
      </c>
      <c r="C7" s="46">
        <f>'2021'!Q7</f>
        <v>1650</v>
      </c>
      <c r="D7" s="47">
        <f>IFERROR(C7/SUM($C$4:$C$7),"")</f>
        <v>5.4704595185995623E-2</v>
      </c>
      <c r="E7" s="46">
        <f>IFERROR(C7/12,"")</f>
        <v>137.5</v>
      </c>
      <c r="G7" s="52" t="s">
        <v>84</v>
      </c>
      <c r="H7" s="53">
        <f>IFERROR(H5/H4,"")</f>
        <v>0.11272462038326371</v>
      </c>
    </row>
    <row r="8" spans="2:9" ht="15.75" thickBot="1" x14ac:dyDescent="0.3">
      <c r="B8" s="54" t="s">
        <v>90</v>
      </c>
      <c r="C8" s="55">
        <f>SUM(C4:C7)</f>
        <v>30162</v>
      </c>
      <c r="D8" s="54"/>
      <c r="E8" s="56">
        <f>IFERROR(C8/12,"")</f>
        <v>2513.5</v>
      </c>
    </row>
    <row r="9" spans="2:9" ht="15.75" thickTop="1" x14ac:dyDescent="0.25"/>
    <row r="10" spans="2:9" ht="23.25" x14ac:dyDescent="0.25">
      <c r="G10" s="48" t="s">
        <v>86</v>
      </c>
      <c r="H10" s="44"/>
      <c r="I10" s="44"/>
    </row>
    <row r="11" spans="2:9" x14ac:dyDescent="0.25">
      <c r="G11" s="51" t="s">
        <v>82</v>
      </c>
      <c r="H11" s="50" t="s">
        <v>80</v>
      </c>
      <c r="I11" s="50" t="s">
        <v>87</v>
      </c>
    </row>
    <row r="12" spans="2:9" x14ac:dyDescent="0.25">
      <c r="G12" s="1" t="s">
        <v>88</v>
      </c>
      <c r="H12" s="45">
        <f>SUM('2021'!Q10:Q32,'2021'!Q38,'2021'!Q34)</f>
        <v>18275.84</v>
      </c>
      <c r="I12" s="45">
        <f>IFERROR(H12/12,"")</f>
        <v>1522.9866666666667</v>
      </c>
    </row>
    <row r="13" spans="2:9" x14ac:dyDescent="0.25">
      <c r="G13" s="1" t="s">
        <v>89</v>
      </c>
      <c r="H13" s="38">
        <f>'2021'!Q42</f>
        <v>23125.840000000007</v>
      </c>
      <c r="I13" s="45">
        <f>IFERROR(H13/12,"")</f>
        <v>1927.1533333333339</v>
      </c>
    </row>
    <row r="14" spans="2:9" x14ac:dyDescent="0.25">
      <c r="G14" s="52"/>
      <c r="H14" s="53"/>
      <c r="I14" s="1"/>
    </row>
    <row r="15" spans="2:9" x14ac:dyDescent="0.25">
      <c r="I15" s="1"/>
    </row>
  </sheetData>
  <pageMargins left="0.7" right="0.7" top="0.78740157499999996" bottom="0.78740157499999996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sheetData>
    <row r="4" spans="3:4" x14ac:dyDescent="0.25">
      <c r="C4" t="s">
        <v>36</v>
      </c>
      <c r="D4" t="s">
        <v>37</v>
      </c>
    </row>
    <row r="5" spans="3:4" x14ac:dyDescent="0.25">
      <c r="C5" t="s">
        <v>38</v>
      </c>
      <c r="D5" t="s">
        <v>39</v>
      </c>
    </row>
    <row r="6" spans="3:4" x14ac:dyDescent="0.25">
      <c r="C6" t="s">
        <v>50</v>
      </c>
      <c r="D6" t="s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2020</vt:lpstr>
      <vt:lpstr>2021</vt:lpstr>
      <vt:lpstr>Analyse</vt:lpstr>
      <vt:lpstr>Quellen</vt:lpstr>
      <vt:lpstr>'2020'!Druckbereich</vt:lpstr>
      <vt:lpstr>'2021'!Druckbereich</vt:lpstr>
      <vt:lpstr>Analyse!Druckbereich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Rieber</dc:creator>
  <cp:lastModifiedBy>Franz Rieber</cp:lastModifiedBy>
  <dcterms:created xsi:type="dcterms:W3CDTF">2018-08-18T11:43:25Z</dcterms:created>
  <dcterms:modified xsi:type="dcterms:W3CDTF">2020-12-19T12:58:53Z</dcterms:modified>
</cp:coreProperties>
</file>